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10" yWindow="60" windowWidth="16185" windowHeight="8190" tabRatio="756" activeTab="0"/>
  </bookViews>
  <sheets>
    <sheet name=" Boletín de Inscripción " sheetId="1" r:id="rId1"/>
    <sheet name=" Derechos de Inscripción " sheetId="2" r:id="rId2"/>
    <sheet name="Exportacion" sheetId="3" state="hidden" r:id="rId3"/>
    <sheet name=" Datos de Organizadores " sheetId="4" state="hidden" r:id="rId4"/>
  </sheets>
  <definedNames>
    <definedName name="Ambos">' Datos de Organizadores '!$S$28</definedName>
    <definedName name="_xlnm.Print_Area" localSheetId="0">' Boletín de Inscripción '!$C$11:$AG$187</definedName>
    <definedName name="Autonomico">' Datos de Organizadores '!$T$14</definedName>
    <definedName name="Auxiliar">' Datos de Organizadores '!$T$8</definedName>
    <definedName name="Blanco">' Datos de Organizadores '!$T$16</definedName>
    <definedName name="Campeonato">' Datos de Organizadores '!$T$28</definedName>
    <definedName name="cc">' Boletín de Inscripción '!$C$74</definedName>
    <definedName name="Cierre">' Derechos de Inscripción '!$J$38</definedName>
    <definedName name="CILINDRADA">' Boletín de Inscripción '!$C$72</definedName>
    <definedName name="CLASE">' Datos de Organizadores '!$T$39</definedName>
    <definedName name="Clasicos">' Datos de Organizadores '!$T$15</definedName>
    <definedName name="Derechos1">' Derechos de Inscripción '!$J$29</definedName>
    <definedName name="Derechos2">' Derechos de Inscripción '!$M$29</definedName>
    <definedName name="DHF">' Datos de Organizadores '!$T$37</definedName>
    <definedName name="DIVISION">' Datos de Organizadores '!$T$35</definedName>
    <definedName name="Divisiones">' Datos de Organizadores '!$U$20:$X$24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'!$T$18</definedName>
    <definedName name="España">' Datos de Organizadores '!$T$13</definedName>
    <definedName name="Fechadia">' Boletín de Inscripción '!$G$12</definedName>
    <definedName name="Fecharecepcion">' Boletín de Inscripción '!$W$25</definedName>
    <definedName name="GD">' Datos de Organizadores '!$T$42</definedName>
    <definedName name="Grupo">' Datos de Organizadores '!$T$31</definedName>
    <definedName name="Inicio">' Boletín de Inscripción '!#REF!</definedName>
    <definedName name="IVA">' Datos de Organizadores '!$T$17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'!$T$3</definedName>
    <definedName name="Opcion">' Datos de Organizadores '!$X$4</definedName>
    <definedName name="Opcion2">' Datos de Organizadores '!$X$5</definedName>
    <definedName name="Opciones">' Boletín de Inscripción '!$B$9</definedName>
    <definedName name="Ouvreur">' Datos de Organizadores '!$T$7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'!$T$4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'!$T$5</definedName>
    <definedName name="Tabla_datos">' Datos de Organizadores '!$A$3:$Q$8</definedName>
    <definedName name="TablaGrupos">' Datos de Organizadores '!$U$28:$X$39</definedName>
    <definedName name="Trofeo1">' Datos de Organizadores '!#REF!</definedName>
    <definedName name="Trofeo10">' Datos de Organizadores '!$T$12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'!$T$9</definedName>
    <definedName name="Trofeo8">' Datos de Organizadores '!$T$10</definedName>
    <definedName name="Trofeo9">' Datos de Organizadores '!$T$11</definedName>
    <definedName name="Turbo">' Datos de Organizadores '!$R$27</definedName>
    <definedName name="Valpubli">' Datos de Organizadores '!$V$4</definedName>
  </definedNames>
  <calcPr fullCalcOnLoad="1"/>
</workbook>
</file>

<file path=xl/comments1.xml><?xml version="1.0" encoding="utf-8"?>
<comments xmlns="http://schemas.openxmlformats.org/spreadsheetml/2006/main">
  <authors>
    <author>Jos? Ram?n Gonzalez</author>
    <author>.</author>
  </authors>
  <commentList>
    <comment ref="E79" authorId="0">
      <text>
        <r>
          <rPr>
            <b/>
            <sz val="8"/>
            <rFont val="Tahoma"/>
            <family val="0"/>
          </rPr>
          <t xml:space="preserve">Premios en metálico:
</t>
        </r>
        <r>
          <rPr>
            <sz val="8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rFont val="Tahoma"/>
            <family val="0"/>
          </rPr>
          <t xml:space="preserve">
</t>
        </r>
      </text>
    </comment>
    <comment ref="C90" authorId="1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rFont val="Calibri"/>
            <family val="2"/>
          </rPr>
          <t xml:space="preserve">
Dato obligatorio: </t>
        </r>
        <r>
          <rPr>
            <sz val="9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rFont val="Tahoma"/>
            <family val="0"/>
          </rPr>
          <t xml:space="preserve">
</t>
        </r>
      </text>
    </comment>
    <comment ref="G90" authorId="1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rFont val="Calibri"/>
            <family val="2"/>
          </rPr>
          <t xml:space="preserve">
Dato obligatorio: </t>
        </r>
        <r>
          <rPr>
            <sz val="9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<sst xmlns="http://schemas.openxmlformats.org/spreadsheetml/2006/main" count="480" uniqueCount="358">
  <si>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</si>
  <si>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</si>
  <si>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</si>
  <si>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</si>
  <si>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</si>
  <si>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</si>
  <si>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</si>
  <si>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</si>
  <si>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</si>
  <si>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</si>
  <si>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</si>
  <si>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</si>
  <si>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</si>
  <si>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</si>
  <si>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</si>
  <si>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</si>
  <si>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</si>
  <si>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</si>
  <si>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</si>
  <si>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</si>
  <si>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</si>
  <si>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</si>
  <si>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</si>
  <si>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</si>
  <si>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</si>
  <si>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</si>
  <si>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</si>
  <si>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</si>
  <si>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</si>
  <si>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</si>
  <si>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</si>
  <si>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</si>
  <si>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</si>
  <si>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</si>
  <si>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</si>
  <si>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</si>
  <si>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</si>
  <si>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</si>
  <si>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</si>
  <si>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</si>
  <si>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</si>
  <si>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</si>
  <si>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</si>
  <si>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</si>
  <si>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</si>
  <si>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</si>
  <si>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</si>
  <si>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</si>
  <si>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</si>
  <si>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</si>
  <si>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</si>
  <si>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</si>
  <si>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</si>
  <si>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</si>
  <si>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</si>
  <si>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</si>
  <si>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</si>
  <si>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</si>
  <si>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</si>
  <si>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</si>
  <si>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</si>
  <si>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</si>
  <si>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</si>
  <si>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</si>
  <si>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</si>
  <si>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</si>
  <si>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</si>
  <si>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</si>
  <si>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</si>
  <si>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</si>
  <si>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</si>
  <si>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</si>
  <si>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</si>
  <si>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</si>
  <si>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</si>
  <si>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</si>
  <si>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</si>
  <si>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</si>
  <si>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</si>
  <si>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</si>
  <si>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</si>
  <si>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</si>
  <si>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</si>
  <si>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</si>
  <si>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</si>
  <si>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</si>
  <si>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</si>
  <si>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</si>
  <si>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</si>
  <si>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</si>
  <si>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</si>
  <si>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</si>
  <si>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</si>
  <si>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</si>
  <si>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</si>
  <si>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</si>
  <si>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</si>
  <si>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</si>
  <si>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</si>
  <si>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</si>
  <si>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</si>
  <si>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</si>
  <si>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</si>
  <si>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</si>
  <si>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</si>
  <si>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</si>
  <si>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</si>
  <si>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</si>
  <si>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</si>
  <si>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</si>
  <si>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</si>
  <si>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</si>
  <si>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</si>
  <si>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</si>
  <si>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</si>
  <si>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</si>
  <si>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</si>
  <si>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</si>
  <si>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</si>
  <si>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</si>
  <si>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</si>
  <si>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</si>
  <si>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</si>
  <si>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</si>
  <si>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</si>
  <si>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</si>
  <si>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</si>
  <si>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</si>
  <si>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</si>
  <si>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Prioridad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</si>
  <si>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</si>
  <si>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</si>
  <si>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</si>
  <si>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</si>
  <si>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</si>
  <si>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</si>
  <si>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</si>
  <si>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</si>
  <si>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</si>
  <si>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</si>
  <si>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</si>
  <si>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</si>
  <si>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</si>
  <si>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</si>
  <si>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</si>
  <si>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</si>
  <si>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</si>
  <si>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</si>
  <si>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</si>
  <si>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</si>
  <si>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</si>
  <si>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</si>
  <si>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</si>
  <si>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</si>
  <si>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</si>
  <si>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</si>
  <si>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</si>
  <si>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</si>
  <si>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</si>
  <si>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</si>
  <si>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</si>
  <si>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</si>
  <si>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</si>
  <si>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</si>
  <si>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</si>
  <si>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</si>
  <si>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</si>
  <si>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</si>
  <si>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</si>
  <si>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</si>
  <si>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Trofeo7</t>
  </si>
  <si>
    <t>Trofeo8</t>
  </si>
  <si>
    <t>Trofeo9</t>
  </si>
  <si>
    <t>Trofeo10</t>
  </si>
  <si>
    <t>IVA</t>
  </si>
  <si>
    <t>categorias</t>
  </si>
  <si>
    <t>Categoría 1</t>
  </si>
  <si>
    <t>Categoría 2</t>
  </si>
  <si>
    <t>Categoría 3</t>
  </si>
  <si>
    <t>Fechas</t>
  </si>
  <si>
    <t>KF-3 (JUNIOR)</t>
  </si>
  <si>
    <t>KF-2 (INTER A)</t>
  </si>
  <si>
    <t>KZ-2 (INTER C)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</si>
  <si>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</si>
  <si>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</si>
  <si>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</si>
  <si>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</si>
  <si>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</si>
  <si>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</si>
  <si>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</si>
  <si>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</si>
  <si>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</si>
  <si>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</si>
  <si>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</si>
  <si>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</si>
  <si>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</si>
  <si>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CONCURSANTE</t>
  </si>
  <si>
    <t>INDIVIDUAL</t>
  </si>
  <si>
    <t>COLECTIVO</t>
  </si>
  <si>
    <t>Denominación:</t>
  </si>
  <si>
    <t>Representante:</t>
  </si>
  <si>
    <t>PILOTO</t>
  </si>
  <si>
    <t>NIF:</t>
  </si>
  <si>
    <t/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</si>
  <si>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</si>
  <si>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</si>
  <si>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</si>
  <si>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</si>
  <si>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</si>
  <si>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</si>
  <si>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</si>
  <si>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</si>
  <si>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</si>
  <si>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</si>
  <si>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</si>
  <si>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</si>
  <si>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</si>
  <si>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</si>
  <si>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Seleccionar de la lista desplegable</t>
  </si>
  <si>
    <t>Grupo y Categoría o Clase (según Campeonato)</t>
  </si>
  <si>
    <t>CAMPEONATO de ANDALUCIA</t>
  </si>
  <si>
    <t>ALCALA LA REAL</t>
  </si>
  <si>
    <t>JAEN</t>
  </si>
  <si>
    <t>CARRILLO</t>
  </si>
  <si>
    <t>HARO</t>
  </si>
  <si>
    <t>JOSE ANTONIO</t>
  </si>
  <si>
    <t xml:space="preserve">CARRILLO </t>
  </si>
  <si>
    <t xml:space="preserve">HARO </t>
  </si>
  <si>
    <t>CASERIAS DE SAN ISIDRO</t>
  </si>
  <si>
    <t>ESPAÑA</t>
  </si>
  <si>
    <t>667482441</t>
  </si>
  <si>
    <t>JOSEA@HOTMAIL.COM</t>
  </si>
  <si>
    <t>Cilindrada Corregida</t>
  </si>
  <si>
    <t>TURBO</t>
  </si>
  <si>
    <t>Campeonato de Turismos</t>
  </si>
  <si>
    <t>Division</t>
  </si>
  <si>
    <t>DIVISION</t>
  </si>
  <si>
    <t>CLASE</t>
  </si>
  <si>
    <t>Division H</t>
  </si>
  <si>
    <t>DERECHOS DE INSCRIPCIÓN</t>
  </si>
  <si>
    <t>953 123 123</t>
  </si>
  <si>
    <t>958 123 123</t>
  </si>
  <si>
    <t>COPILOTO</t>
  </si>
  <si>
    <t>VEHICULO</t>
  </si>
  <si>
    <t>EQUIPAMIENTO DE SEGURIDAD Y VERIFICACIONES TÉCNICAS</t>
  </si>
  <si>
    <t>Toda modificación o sustirucion de alguno de estos elementos, deberá ser comunicado por el concursante al Delegado Tecnico</t>
  </si>
  <si>
    <t>OBLIGATORIO RELLENAR POR EL EQUIPO</t>
  </si>
  <si>
    <t>/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</si>
  <si>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</si>
  <si>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</si>
  <si>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</si>
  <si>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</si>
  <si>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</si>
  <si>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</si>
  <si>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</si>
  <si>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</si>
  <si>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</si>
  <si>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Automática</t>
  </si>
  <si>
    <t>Fecha Revi</t>
  </si>
  <si>
    <t>Manual</t>
  </si>
  <si>
    <t>Fecha Rev</t>
  </si>
  <si>
    <t>La revisión tiene validez como maximo 2 años</t>
  </si>
  <si>
    <t>Deposito de Seguridad</t>
  </si>
  <si>
    <t>Fecha Frabric.</t>
  </si>
  <si>
    <t>///  A PARTIR DE AQUÍ RELLENAR EN LAS VERIFICACIONES POR LOS COMISARIOS TECNICOS   ///</t>
  </si>
  <si>
    <t>Arco Seguridad</t>
  </si>
  <si>
    <t>Aspecto Carroceria</t>
  </si>
  <si>
    <t>Arnes</t>
  </si>
  <si>
    <t>Habitaculo</t>
  </si>
  <si>
    <t>Backets</t>
  </si>
  <si>
    <t>Hueco Motor</t>
  </si>
  <si>
    <t>Extincion</t>
  </si>
  <si>
    <t>Numeros</t>
  </si>
  <si>
    <t>Desconectador</t>
  </si>
  <si>
    <t>Publicidad, Placas</t>
  </si>
  <si>
    <t>Neumaticos</t>
  </si>
  <si>
    <t>Observaciones</t>
  </si>
  <si>
    <t>Comisario Tecnico Oc__________AN</t>
  </si>
  <si>
    <t>En Verificaciones Administrativas</t>
  </si>
  <si>
    <t>0081</t>
  </si>
  <si>
    <t>0001183321</t>
  </si>
  <si>
    <t>EQUIPACION RESERVA</t>
  </si>
  <si>
    <t>EQUIP RESERVA</t>
  </si>
  <si>
    <t>FECHA DE CIERRE</t>
  </si>
  <si>
    <t>GRUPO</t>
  </si>
  <si>
    <t>Tipo de vehículo (Seleccionar de la Lista)</t>
  </si>
  <si>
    <t>HISTORICOS</t>
  </si>
  <si>
    <t xml:space="preserve">Seleccionar Grupo </t>
  </si>
  <si>
    <t>*Para realizar las Verif. Técnicas, este documento debe de estar completamente relleno y firmado OBLIGATORIAMENTE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</si>
  <si>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</si>
  <si>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</si>
  <si>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</si>
  <si>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</si>
  <si>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r>
      <t xml:space="preserve">Hans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</si>
  <si>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 xml:space="preserve">  Firma Piloto/Representante (En Verificaciones Técnicas)</t>
  </si>
  <si>
    <t>RS.</t>
  </si>
  <si>
    <t>7418</t>
  </si>
  <si>
    <t>61</t>
  </si>
  <si>
    <t>Guarde esta solicitud de inscripción una vez rellenada, pues la misma le servirá para cualquier prueba del Campeonato de Andalucia 2013 simplemente con seleccionar la prueba en cuestión y evitando el tener que rellenar nuevamente aquellos datos personales o del vehículo que no hayan sufrido modificaciones  de  una prueba a otra.</t>
  </si>
  <si>
    <t>DESPUES CIERRE</t>
  </si>
  <si>
    <t>Campeonato Fomula Mix</t>
  </si>
  <si>
    <t>TURISMOS</t>
  </si>
  <si>
    <t>HISTORICOS - GOLF</t>
  </si>
  <si>
    <t>CLASICOS</t>
  </si>
  <si>
    <t>T</t>
  </si>
  <si>
    <t>H</t>
  </si>
  <si>
    <t>CL</t>
  </si>
  <si>
    <t>FORMULA MIX</t>
  </si>
  <si>
    <t>FM</t>
  </si>
  <si>
    <t>D1</t>
  </si>
  <si>
    <t>D2</t>
  </si>
  <si>
    <t>D3</t>
  </si>
  <si>
    <t>D4</t>
  </si>
  <si>
    <t>D5</t>
  </si>
  <si>
    <t>MIX1</t>
  </si>
  <si>
    <t>MIX2</t>
  </si>
  <si>
    <t>MIX3</t>
  </si>
  <si>
    <t>D-1</t>
  </si>
  <si>
    <t>D-2</t>
  </si>
  <si>
    <t>D-3</t>
  </si>
  <si>
    <t>D-4</t>
  </si>
  <si>
    <t>D-5</t>
  </si>
  <si>
    <t>MIX-1</t>
  </si>
  <si>
    <t>MIX-2</t>
  </si>
  <si>
    <t>MIX-3</t>
  </si>
  <si>
    <t>D-2 &lt;2.000cc Hyundai Coupe</t>
  </si>
  <si>
    <t>D-1 &lt;1.600cc Mazda, 207 HP</t>
  </si>
  <si>
    <t>D-3 Leon Cup 04, Nissan ZR</t>
  </si>
  <si>
    <t>D-4 Leon Cup 05</t>
  </si>
  <si>
    <t>D-5 GTs</t>
  </si>
  <si>
    <t>Clases</t>
  </si>
  <si>
    <t>Copa</t>
  </si>
  <si>
    <t>copas</t>
  </si>
  <si>
    <t>Seleccionar Copa</t>
  </si>
  <si>
    <t>El Concursante firmante declara conocer el CDI, las Prescripciones Comunes y el Reglamento Deportivo del Campeonato de Andalucia de Velocidad en Circuitos, así como también el Reglamento Particular de la Prueba y se compromete a aceptarlos sin ninguna reserva, tanto por sí mismo como por su piloto, por lo que solicita su inscripción en la prueba.</t>
  </si>
  <si>
    <t>Copa Gibralfaro-Cup</t>
  </si>
  <si>
    <t>Gibralfaro-Cup</t>
  </si>
  <si>
    <t>info@103octanos.com</t>
  </si>
  <si>
    <t>VELOCIDAD CIRCUITOS 2015</t>
  </si>
  <si>
    <r>
      <t xml:space="preserve">  Casco </t>
    </r>
    <r>
      <rPr>
        <b/>
        <sz val="7"/>
        <color indexed="9"/>
        <rFont val="Tahoma"/>
        <family val="2"/>
      </rPr>
      <t xml:space="preserve">*FIA (8860-2004, 8860-2010)                      SNELL SA(2005,2010) SAH (2010)                                                     SFI 31.1,SFI 31.1 A, SFI 31.2 A                                       </t>
    </r>
  </si>
  <si>
    <t>CIRCUITO JEREZ 1</t>
  </si>
  <si>
    <t xml:space="preserve">103 OCTANOS </t>
  </si>
  <si>
    <t>CIRCITO GUDIX MIKE G.</t>
  </si>
  <si>
    <t>CIRCUITO CARTAGENA</t>
  </si>
  <si>
    <t>CIRCUITO ALMERIA</t>
  </si>
  <si>
    <t>CIRCUITO ASCARI</t>
  </si>
  <si>
    <t>CIRCUITO JEREZ 2</t>
  </si>
  <si>
    <t>Avd. Antonio Machado 138</t>
  </si>
  <si>
    <t>BENALMADENA</t>
  </si>
  <si>
    <t>MALAGA</t>
  </si>
  <si>
    <t>607 86 55 25</t>
  </si>
  <si>
    <t>Copa Colombes</t>
  </si>
  <si>
    <t>Colombes</t>
  </si>
  <si>
    <t>Campeonato de Andalucia                                                              Velocidad Circuitos 2015</t>
  </si>
  <si>
    <t>0073</t>
  </si>
  <si>
    <t>0100</t>
  </si>
  <si>
    <t>0523242120</t>
  </si>
  <si>
    <r>
      <t xml:space="preserve">Nº CUENTA BANCARIA (103 Octanos)  </t>
    </r>
    <r>
      <rPr>
        <b/>
        <sz val="10"/>
        <color indexed="18"/>
        <rFont val="Tahoma"/>
        <family val="2"/>
      </rPr>
      <t>IBAN: ES73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</si>
</sst>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\ \ @"/>
    <numFmt numFmtId="181" formatCode="\ @"/>
    <numFmt numFmtId="182" formatCode="#,##0.00\ &quot;€&quot;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\ \€\ "/>
    <numFmt numFmtId="189" formatCode="#,##0.00\ "/>
    <numFmt numFmtId="190" formatCode="00000"/>
    <numFmt numFmtId="191" formatCode="@\ \ \ "/>
    <numFmt numFmtId="192" formatCode="\ \ \ @"/>
    <numFmt numFmtId="193" formatCode="0000"/>
    <numFmt numFmtId="194" formatCode="[$-C0A]dddd\,\ dd&quot; de &quot;mmmm&quot; de &quot;yyyy"/>
    <numFmt numFmtId="195" formatCode="hh:mm;@"/>
    <numFmt numFmtId="196" formatCode="dd\-mm\-yyyy"/>
    <numFmt numFmtId="197" formatCode="0\ &quot;€&quot;"/>
    <numFmt numFmtId="198" formatCode="dd\-mm\-yy"/>
    <numFmt numFmtId="199" formatCode="dd\-mm\-yy;@"/>
    <numFmt numFmtId="200" formatCode="0\ \c\c"/>
    <numFmt numFmtId="201" formatCode="\ \ 0\ \c\c"/>
    <numFmt numFmtId="202" formatCode="[$-C0A]dddd\,\ dd\ mmmm\,\ yyyy"/>
    <numFmt numFmtId="203" formatCode="@@\ "/>
    <numFmt numFmtId="204" formatCode="@_?"/>
    <numFmt numFmtId="205" formatCode="@_?_@"/>
    <numFmt numFmtId="206" formatCode="@_#_@"/>
    <numFmt numFmtId="207" formatCode="h:mm;@"/>
    <numFmt numFmtId="208" formatCode="mmm\-yyyy"/>
    <numFmt numFmtId="209" formatCode="d\-m\-yy;@"/>
    <numFmt numFmtId="210" formatCode="[$-C0A]mmm\-yy;@"/>
  </numFmts>
  <fonts count="72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u val="single"/>
      <sz val="10"/>
      <color indexed="36"/>
      <name val="Arial"/>
      <family val="0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 val="single"/>
      <sz val="10"/>
      <color indexed="12"/>
      <name val="Arial"/>
      <family val="0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 val="single"/>
      <sz val="9"/>
      <color indexed="62"/>
      <name val="Arial"/>
      <family val="0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0"/>
    </font>
    <font>
      <b/>
      <sz val="13"/>
      <name val="Tahoma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i/>
      <sz val="8"/>
      <color indexed="63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8"/>
      <color indexed="48"/>
      <name val="Tahoma"/>
      <family val="2"/>
    </font>
    <font>
      <b/>
      <sz val="22"/>
      <color indexed="12"/>
      <name val="Tahoma"/>
      <family val="2"/>
    </font>
    <font>
      <sz val="9"/>
      <color indexed="8"/>
      <name val="Tahoma"/>
      <family val="2"/>
    </font>
    <font>
      <b/>
      <sz val="7"/>
      <color indexed="9"/>
      <name val="Tahoma"/>
      <family val="2"/>
    </font>
    <font>
      <sz val="26"/>
      <color indexed="12"/>
      <name val="Arial"/>
      <family val="0"/>
    </font>
    <font>
      <b/>
      <sz val="16"/>
      <color indexed="9"/>
      <name val="Tahoma"/>
      <family val="2"/>
    </font>
    <font>
      <b/>
      <sz val="10"/>
      <color indexed="1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180" fontId="4" fillId="0" borderId="4" xfId="0" applyNumberFormat="1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80" fontId="4" fillId="0" borderId="0" xfId="0" applyNumberFormat="1" applyFont="1" applyBorder="1" applyAlignment="1" applyProtection="1">
      <alignment vertical="center"/>
      <protection hidden="1"/>
    </xf>
    <xf numFmtId="180" fontId="4" fillId="0" borderId="10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180" fontId="4" fillId="0" borderId="12" xfId="0" applyNumberFormat="1" applyFont="1" applyBorder="1" applyAlignment="1" applyProtection="1">
      <alignment vertical="center"/>
      <protection hidden="1"/>
    </xf>
    <xf numFmtId="181" fontId="1" fillId="0" borderId="10" xfId="0" applyNumberFormat="1" applyFont="1" applyBorder="1" applyAlignment="1" applyProtection="1">
      <alignment vertical="center"/>
      <protection hidden="1"/>
    </xf>
    <xf numFmtId="181" fontId="1" fillId="0" borderId="13" xfId="0" applyNumberFormat="1" applyFont="1" applyBorder="1" applyAlignment="1" applyProtection="1">
      <alignment vertical="center"/>
      <protection hidden="1"/>
    </xf>
    <xf numFmtId="180" fontId="4" fillId="0" borderId="14" xfId="0" applyNumberFormat="1" applyFont="1" applyBorder="1" applyAlignment="1" applyProtection="1">
      <alignment vertical="center"/>
      <protection hidden="1"/>
    </xf>
    <xf numFmtId="180" fontId="4" fillId="0" borderId="15" xfId="0" applyNumberFormat="1" applyFont="1" applyBorder="1" applyAlignment="1" applyProtection="1">
      <alignment vertical="center"/>
      <protection hidden="1"/>
    </xf>
    <xf numFmtId="180" fontId="4" fillId="0" borderId="6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80" fontId="4" fillId="0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180" fontId="4" fillId="0" borderId="0" xfId="0" applyNumberFormat="1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180" fontId="4" fillId="0" borderId="10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180" fontId="4" fillId="0" borderId="12" xfId="0" applyNumberFormat="1" applyFont="1" applyFill="1" applyBorder="1" applyAlignment="1" applyProtection="1">
      <alignment vertical="center"/>
      <protection hidden="1"/>
    </xf>
    <xf numFmtId="181" fontId="1" fillId="0" borderId="10" xfId="0" applyNumberFormat="1" applyFont="1" applyFill="1" applyBorder="1" applyAlignment="1" applyProtection="1">
      <alignment vertical="center"/>
      <protection hidden="1"/>
    </xf>
    <xf numFmtId="181" fontId="1" fillId="0" borderId="13" xfId="0" applyNumberFormat="1" applyFont="1" applyFill="1" applyBorder="1" applyAlignment="1" applyProtection="1">
      <alignment vertical="center"/>
      <protection hidden="1"/>
    </xf>
    <xf numFmtId="180" fontId="4" fillId="0" borderId="16" xfId="0" applyNumberFormat="1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180" fontId="4" fillId="0" borderId="14" xfId="0" applyNumberFormat="1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3" borderId="4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5" fillId="4" borderId="0" xfId="0" applyFont="1" applyFill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 hidden="1"/>
    </xf>
    <xf numFmtId="0" fontId="1" fillId="3" borderId="18" xfId="0" applyFont="1" applyFill="1" applyBorder="1" applyAlignment="1" applyProtection="1">
      <alignment vertical="center"/>
      <protection hidden="1"/>
    </xf>
    <xf numFmtId="189" fontId="5" fillId="0" borderId="2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" fillId="3" borderId="19" xfId="0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8" fillId="0" borderId="1" xfId="0" applyNumberFormat="1" applyFont="1" applyFill="1" applyBorder="1" applyAlignment="1" applyProtection="1">
      <alignment horizontal="center" vertical="center"/>
      <protection/>
    </xf>
    <xf numFmtId="181" fontId="27" fillId="2" borderId="1" xfId="0" applyNumberFormat="1" applyFont="1" applyFill="1" applyBorder="1" applyAlignment="1" applyProtection="1">
      <alignment vertical="center"/>
      <protection/>
    </xf>
    <xf numFmtId="181" fontId="26" fillId="2" borderId="1" xfId="0" applyNumberFormat="1" applyFont="1" applyFill="1" applyBorder="1" applyAlignment="1" applyProtection="1">
      <alignment vertical="center"/>
      <protection/>
    </xf>
    <xf numFmtId="181" fontId="31" fillId="4" borderId="1" xfId="0" applyNumberFormat="1" applyFont="1" applyFill="1" applyBorder="1" applyAlignment="1" applyProtection="1">
      <alignment horizontal="left" vertical="center"/>
      <protection/>
    </xf>
    <xf numFmtId="0" fontId="1" fillId="3" borderId="15" xfId="0" applyFont="1" applyFill="1" applyBorder="1" applyAlignment="1" applyProtection="1">
      <alignment vertical="center"/>
      <protection/>
    </xf>
    <xf numFmtId="0" fontId="1" fillId="5" borderId="0" xfId="0" applyFont="1" applyFill="1" applyAlignment="1" applyProtection="1">
      <alignment vertical="center"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vertical="center"/>
      <protection/>
    </xf>
    <xf numFmtId="0" fontId="5" fillId="6" borderId="0" xfId="0" applyFont="1" applyFill="1" applyBorder="1" applyAlignment="1" applyProtection="1">
      <alignment vertical="center"/>
      <protection hidden="1"/>
    </xf>
    <xf numFmtId="0" fontId="5" fillId="6" borderId="15" xfId="0" applyFont="1" applyFill="1" applyBorder="1" applyAlignment="1" applyProtection="1">
      <alignment vertical="center"/>
      <protection hidden="1"/>
    </xf>
    <xf numFmtId="0" fontId="5" fillId="6" borderId="6" xfId="0" applyFont="1" applyFill="1" applyBorder="1" applyAlignment="1" applyProtection="1">
      <alignment horizontal="right" vertical="center"/>
      <protection hidden="1"/>
    </xf>
    <xf numFmtId="0" fontId="5" fillId="6" borderId="6" xfId="0" applyFont="1" applyFill="1" applyBorder="1" applyAlignment="1" applyProtection="1">
      <alignment vertical="center"/>
      <protection hidden="1"/>
    </xf>
    <xf numFmtId="0" fontId="5" fillId="6" borderId="8" xfId="0" applyFont="1" applyFill="1" applyBorder="1" applyAlignment="1" applyProtection="1">
      <alignment vertical="center"/>
      <protection hidden="1"/>
    </xf>
    <xf numFmtId="0" fontId="5" fillId="6" borderId="4" xfId="0" applyFont="1" applyFill="1" applyBorder="1" applyAlignment="1" applyProtection="1">
      <alignment vertical="center"/>
      <protection hidden="1"/>
    </xf>
    <xf numFmtId="0" fontId="5" fillId="6" borderId="5" xfId="0" applyFont="1" applyFill="1" applyBorder="1" applyAlignment="1" applyProtection="1">
      <alignment vertic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23" fillId="5" borderId="20" xfId="0" applyFont="1" applyFill="1" applyBorder="1" applyAlignment="1" applyProtection="1">
      <alignment vertical="center"/>
      <protection hidden="1"/>
    </xf>
    <xf numFmtId="0" fontId="1" fillId="5" borderId="2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9" fillId="6" borderId="21" xfId="0" applyFont="1" applyFill="1" applyBorder="1" applyAlignment="1" applyProtection="1">
      <alignment horizontal="center" vertical="center"/>
      <protection hidden="1"/>
    </xf>
    <xf numFmtId="180" fontId="4" fillId="0" borderId="22" xfId="0" applyNumberFormat="1" applyFont="1" applyBorder="1" applyAlignment="1" applyProtection="1">
      <alignment vertical="center"/>
      <protection hidden="1"/>
    </xf>
    <xf numFmtId="0" fontId="7" fillId="3" borderId="23" xfId="0" applyFont="1" applyFill="1" applyBorder="1" applyAlignment="1" applyProtection="1">
      <alignment vertical="center"/>
      <protection hidden="1" locked="0"/>
    </xf>
    <xf numFmtId="0" fontId="23" fillId="6" borderId="8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/>
    </xf>
    <xf numFmtId="49" fontId="38" fillId="0" borderId="24" xfId="0" applyNumberFormat="1" applyFont="1" applyFill="1" applyBorder="1" applyAlignment="1" applyProtection="1">
      <alignment horizontal="center" vertical="center"/>
      <protection locked="0"/>
    </xf>
    <xf numFmtId="49" fontId="38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9" fontId="5" fillId="0" borderId="0" xfId="0" applyNumberFormat="1" applyFont="1" applyBorder="1" applyAlignment="1" applyProtection="1">
      <alignment horizontal="center" vertical="center"/>
      <protection locked="0"/>
    </xf>
    <xf numFmtId="196" fontId="5" fillId="0" borderId="2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49" fontId="44" fillId="0" borderId="19" xfId="0" applyNumberFormat="1" applyFont="1" applyBorder="1" applyAlignment="1" applyProtection="1">
      <alignment horizontal="center" vertical="center"/>
      <protection hidden="1"/>
    </xf>
    <xf numFmtId="49" fontId="44" fillId="0" borderId="19" xfId="0" applyNumberFormat="1" applyFont="1" applyBorder="1" applyAlignment="1" applyProtection="1" quotePrefix="1">
      <alignment horizontal="center"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180" fontId="45" fillId="0" borderId="15" xfId="0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0" fontId="1" fillId="0" borderId="8" xfId="0" applyFont="1" applyFill="1" applyBorder="1" applyAlignment="1" applyProtection="1">
      <alignment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96" fontId="5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49" fontId="13" fillId="0" borderId="9" xfId="0" applyNumberFormat="1" applyFont="1" applyFill="1" applyBorder="1" applyAlignment="1" applyProtection="1">
      <alignment horizontal="center" vertical="center"/>
      <protection hidden="1"/>
    </xf>
    <xf numFmtId="49" fontId="13" fillId="0" borderId="11" xfId="0" applyNumberFormat="1" applyFont="1" applyFill="1" applyBorder="1" applyAlignment="1" applyProtection="1">
      <alignment horizontal="center" vertical="center"/>
      <protection hidden="1"/>
    </xf>
    <xf numFmtId="180" fontId="4" fillId="0" borderId="6" xfId="0" applyNumberFormat="1" applyFont="1" applyBorder="1" applyAlignment="1" applyProtection="1">
      <alignment horizontal="center" vertical="center"/>
      <protection hidden="1"/>
    </xf>
    <xf numFmtId="180" fontId="4" fillId="0" borderId="22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" fillId="0" borderId="10" xfId="0" applyFont="1" applyBorder="1" applyAlignment="1" applyProtection="1">
      <alignment vertical="center"/>
      <protection hidden="1"/>
    </xf>
    <xf numFmtId="49" fontId="13" fillId="0" borderId="10" xfId="0" applyNumberFormat="1" applyFont="1" applyFill="1" applyBorder="1" applyAlignment="1" applyProtection="1">
      <alignment horizontal="center" vertical="center"/>
      <protection hidden="1"/>
    </xf>
    <xf numFmtId="180" fontId="13" fillId="0" borderId="0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5" fillId="6" borderId="0" xfId="0" applyFont="1" applyFill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hidden="1"/>
    </xf>
    <xf numFmtId="0" fontId="49" fillId="7" borderId="0" xfId="0" applyFont="1" applyFill="1" applyAlignment="1" applyProtection="1">
      <alignment/>
      <protection locked="0"/>
    </xf>
    <xf numFmtId="0" fontId="1" fillId="3" borderId="26" xfId="0" applyFont="1" applyFill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1" fillId="3" borderId="21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vertical="center"/>
      <protection hidden="1"/>
    </xf>
    <xf numFmtId="180" fontId="56" fillId="0" borderId="16" xfId="0" applyNumberFormat="1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 applyAlignment="1">
      <alignment/>
    </xf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36" fillId="0" borderId="0" xfId="0" applyNumberFormat="1" applyFont="1" applyAlignment="1" quotePrefix="1">
      <alignment/>
    </xf>
    <xf numFmtId="0" fontId="36" fillId="0" borderId="0" xfId="0" applyFont="1" applyAlignment="1">
      <alignment/>
    </xf>
    <xf numFmtId="199" fontId="36" fillId="0" borderId="0" xfId="0" applyNumberFormat="1" applyFont="1" applyAlignment="1">
      <alignment/>
    </xf>
    <xf numFmtId="207" fontId="36" fillId="0" borderId="0" xfId="0" applyNumberFormat="1" applyFont="1" applyAlignment="1">
      <alignment/>
    </xf>
    <xf numFmtId="0" fontId="1" fillId="0" borderId="27" xfId="0" applyFont="1" applyBorder="1" applyAlignment="1" applyProtection="1">
      <alignment vertical="center"/>
      <protection hidden="1"/>
    </xf>
    <xf numFmtId="180" fontId="4" fillId="0" borderId="15" xfId="0" applyNumberFormat="1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180" fontId="4" fillId="0" borderId="6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3" borderId="15" xfId="0" applyFont="1" applyFill="1" applyBorder="1" applyAlignment="1" applyProtection="1">
      <alignment vertical="center"/>
      <protection hidden="1"/>
    </xf>
    <xf numFmtId="0" fontId="1" fillId="3" borderId="8" xfId="0" applyFont="1" applyFill="1" applyBorder="1" applyAlignment="1" applyProtection="1">
      <alignment vertical="center"/>
      <protection hidden="1"/>
    </xf>
    <xf numFmtId="0" fontId="1" fillId="5" borderId="5" xfId="0" applyFont="1" applyFill="1" applyBorder="1" applyAlignment="1" applyProtection="1">
      <alignment vertical="center"/>
      <protection hidden="1"/>
    </xf>
    <xf numFmtId="0" fontId="1" fillId="5" borderId="6" xfId="0" applyFont="1" applyFill="1" applyBorder="1" applyAlignment="1" applyProtection="1">
      <alignment vertical="center"/>
      <protection hidden="1"/>
    </xf>
    <xf numFmtId="0" fontId="1" fillId="5" borderId="6" xfId="0" applyFont="1" applyFill="1" applyBorder="1" applyAlignment="1" applyProtection="1">
      <alignment vertical="center"/>
      <protection hidden="1" locked="0"/>
    </xf>
    <xf numFmtId="196" fontId="48" fillId="0" borderId="0" xfId="0" applyNumberFormat="1" applyFont="1" applyBorder="1" applyAlignment="1" applyProtection="1">
      <alignment horizontal="center" vertical="center"/>
      <protection hidden="1"/>
    </xf>
    <xf numFmtId="0" fontId="47" fillId="0" borderId="5" xfId="0" applyFont="1" applyFill="1" applyBorder="1" applyAlignment="1" applyProtection="1">
      <alignment vertical="center"/>
      <protection/>
    </xf>
    <xf numFmtId="1" fontId="42" fillId="0" borderId="5" xfId="0" applyNumberFormat="1" applyFont="1" applyFill="1" applyBorder="1" applyAlignment="1" applyProtection="1">
      <alignment vertical="center"/>
      <protection hidden="1"/>
    </xf>
    <xf numFmtId="180" fontId="5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2" fillId="3" borderId="19" xfId="0" applyFont="1" applyFill="1" applyBorder="1" applyAlignment="1" applyProtection="1">
      <alignment vertical="center"/>
      <protection hidden="1"/>
    </xf>
    <xf numFmtId="0" fontId="1" fillId="3" borderId="19" xfId="0" applyFont="1" applyFill="1" applyBorder="1" applyAlignment="1" applyProtection="1">
      <alignment vertical="center"/>
      <protection hidden="1"/>
    </xf>
    <xf numFmtId="0" fontId="2" fillId="3" borderId="15" xfId="0" applyFont="1" applyFill="1" applyBorder="1" applyAlignment="1" applyProtection="1">
      <alignment vertical="center"/>
      <protection hidden="1"/>
    </xf>
    <xf numFmtId="0" fontId="1" fillId="3" borderId="27" xfId="0" applyFont="1" applyFill="1" applyBorder="1" applyAlignment="1" applyProtection="1">
      <alignment vertical="center"/>
      <protection hidden="1"/>
    </xf>
    <xf numFmtId="0" fontId="1" fillId="5" borderId="4" xfId="0" applyFont="1" applyFill="1" applyBorder="1" applyAlignment="1" applyProtection="1">
      <alignment vertical="center"/>
      <protection hidden="1"/>
    </xf>
    <xf numFmtId="0" fontId="1" fillId="5" borderId="19" xfId="0" applyFont="1" applyFill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wrapText="1"/>
      <protection hidden="1"/>
    </xf>
    <xf numFmtId="0" fontId="5" fillId="0" borderId="8" xfId="0" applyFont="1" applyBorder="1" applyAlignment="1" applyProtection="1">
      <alignment wrapText="1"/>
      <protection hidden="1"/>
    </xf>
    <xf numFmtId="0" fontId="5" fillId="0" borderId="4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5" xfId="0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wrapText="1"/>
      <protection hidden="1"/>
    </xf>
    <xf numFmtId="0" fontId="1" fillId="3" borderId="28" xfId="0" applyFont="1" applyFill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4" xfId="0" applyNumberFormat="1" applyFont="1" applyBorder="1" applyAlignment="1" applyProtection="1">
      <alignment vertical="center"/>
      <protection hidden="1"/>
    </xf>
    <xf numFmtId="0" fontId="0" fillId="8" borderId="0" xfId="0" applyFill="1" applyAlignment="1">
      <alignment/>
    </xf>
    <xf numFmtId="0" fontId="1" fillId="3" borderId="0" xfId="0" applyFont="1" applyFill="1" applyAlignment="1" applyProtection="1">
      <alignment vertical="center"/>
      <protection hidden="1"/>
    </xf>
    <xf numFmtId="1" fontId="2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NumberFormat="1" applyFont="1" applyAlignment="1">
      <alignment horizontal="center" vertical="center"/>
    </xf>
    <xf numFmtId="0" fontId="62" fillId="0" borderId="0" xfId="0" applyFont="1" applyAlignment="1">
      <alignment/>
    </xf>
    <xf numFmtId="0" fontId="21" fillId="0" borderId="0" xfId="15" applyAlignment="1">
      <alignment/>
    </xf>
    <xf numFmtId="0" fontId="25" fillId="10" borderId="0" xfId="0" applyFont="1" applyFill="1" applyAlignment="1">
      <alignment vertical="center"/>
    </xf>
    <xf numFmtId="0" fontId="25" fillId="10" borderId="0" xfId="0" applyFont="1" applyFill="1" applyAlignment="1">
      <alignment horizontal="center" vertical="center"/>
    </xf>
    <xf numFmtId="210" fontId="5" fillId="0" borderId="2" xfId="0" applyNumberFormat="1" applyFont="1" applyBorder="1" applyAlignment="1" applyProtection="1">
      <alignment horizontal="center" vertical="center"/>
      <protection locked="0"/>
    </xf>
    <xf numFmtId="198" fontId="5" fillId="0" borderId="0" xfId="0" applyNumberFormat="1" applyFont="1" applyBorder="1" applyAlignment="1" applyProtection="1">
      <alignment horizontal="center" vertical="center"/>
      <protection/>
    </xf>
    <xf numFmtId="0" fontId="64" fillId="5" borderId="6" xfId="0" applyFont="1" applyFill="1" applyBorder="1" applyAlignment="1" applyProtection="1">
      <alignment horizontal="center" vertical="center" wrapText="1"/>
      <protection hidden="1"/>
    </xf>
    <xf numFmtId="0" fontId="64" fillId="5" borderId="15" xfId="0" applyFont="1" applyFill="1" applyBorder="1" applyAlignment="1" applyProtection="1">
      <alignment horizontal="center" vertical="center" wrapText="1"/>
      <protection hidden="1"/>
    </xf>
    <xf numFmtId="0" fontId="30" fillId="5" borderId="1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1" fillId="3" borderId="30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 locked="0"/>
    </xf>
    <xf numFmtId="0" fontId="1" fillId="3" borderId="27" xfId="0" applyFont="1" applyFill="1" applyBorder="1" applyAlignment="1" applyProtection="1">
      <alignment horizontal="center" vertical="center"/>
      <protection hidden="1" locked="0"/>
    </xf>
    <xf numFmtId="0" fontId="1" fillId="3" borderId="30" xfId="0" applyFont="1" applyFill="1" applyBorder="1" applyAlignment="1" applyProtection="1">
      <alignment horizontal="center" vertical="center"/>
      <protection hidden="1" locked="0"/>
    </xf>
    <xf numFmtId="0" fontId="60" fillId="7" borderId="0" xfId="0" applyFont="1" applyFill="1" applyBorder="1" applyAlignment="1" applyProtection="1">
      <alignment horizontal="center" vertical="center"/>
      <protection hidden="1"/>
    </xf>
    <xf numFmtId="0" fontId="61" fillId="7" borderId="0" xfId="0" applyFont="1" applyFill="1" applyBorder="1" applyAlignment="1" applyProtection="1">
      <alignment horizontal="center" vertical="center"/>
      <protection hidden="1"/>
    </xf>
    <xf numFmtId="0" fontId="30" fillId="5" borderId="29" xfId="0" applyFont="1" applyFill="1" applyBorder="1" applyAlignment="1" applyProtection="1">
      <alignment horizontal="center" vertical="center"/>
      <protection hidden="1"/>
    </xf>
    <xf numFmtId="0" fontId="30" fillId="5" borderId="27" xfId="0" applyFont="1" applyFill="1" applyBorder="1" applyAlignment="1" applyProtection="1">
      <alignment horizontal="center" vertical="center"/>
      <protection hidden="1"/>
    </xf>
    <xf numFmtId="0" fontId="30" fillId="5" borderId="30" xfId="0" applyFont="1" applyFill="1" applyBorder="1" applyAlignment="1" applyProtection="1">
      <alignment horizontal="center" vertical="center"/>
      <protection hidden="1"/>
    </xf>
    <xf numFmtId="0" fontId="58" fillId="3" borderId="1" xfId="0" applyFont="1" applyFill="1" applyBorder="1" applyAlignment="1" applyProtection="1">
      <alignment horizontal="center" vertical="center"/>
      <protection hidden="1"/>
    </xf>
    <xf numFmtId="0" fontId="2" fillId="3" borderId="29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hidden="1"/>
    </xf>
    <xf numFmtId="0" fontId="4" fillId="3" borderId="29" xfId="0" applyFont="1" applyFill="1" applyBorder="1" applyAlignment="1" applyProtection="1">
      <alignment horizontal="center" vertical="center"/>
      <protection hidden="1"/>
    </xf>
    <xf numFmtId="0" fontId="4" fillId="3" borderId="27" xfId="0" applyFont="1" applyFill="1" applyBorder="1" applyAlignment="1" applyProtection="1">
      <alignment horizontal="center" vertical="center"/>
      <protection hidden="1"/>
    </xf>
    <xf numFmtId="0" fontId="4" fillId="3" borderId="30" xfId="0" applyFont="1" applyFill="1" applyBorder="1" applyAlignment="1" applyProtection="1">
      <alignment horizontal="center" vertical="center"/>
      <protection hidden="1"/>
    </xf>
    <xf numFmtId="0" fontId="30" fillId="5" borderId="15" xfId="0" applyFont="1" applyFill="1" applyBorder="1" applyAlignment="1" applyProtection="1">
      <alignment horizontal="center" vertical="center"/>
      <protection hidden="1"/>
    </xf>
    <xf numFmtId="0" fontId="30" fillId="5" borderId="6" xfId="0" applyFont="1" applyFill="1" applyBorder="1" applyAlignment="1" applyProtection="1">
      <alignment horizontal="center" vertical="center"/>
      <protection hidden="1"/>
    </xf>
    <xf numFmtId="0" fontId="30" fillId="5" borderId="8" xfId="0" applyFont="1" applyFill="1" applyBorder="1" applyAlignment="1" applyProtection="1">
      <alignment horizontal="center" vertical="center"/>
      <protection hidden="1"/>
    </xf>
    <xf numFmtId="0" fontId="30" fillId="5" borderId="26" xfId="0" applyFont="1" applyFill="1" applyBorder="1" applyAlignment="1" applyProtection="1">
      <alignment horizontal="center" vertical="center"/>
      <protection hidden="1"/>
    </xf>
    <xf numFmtId="0" fontId="30" fillId="5" borderId="19" xfId="0" applyFont="1" applyFill="1" applyBorder="1" applyAlignment="1" applyProtection="1">
      <alignment horizontal="center" vertical="center"/>
      <protection hidden="1"/>
    </xf>
    <xf numFmtId="0" fontId="30" fillId="5" borderId="21" xfId="0" applyFont="1" applyFill="1" applyBorder="1" applyAlignment="1" applyProtection="1">
      <alignment horizontal="center" vertical="center"/>
      <protection hidden="1"/>
    </xf>
    <xf numFmtId="0" fontId="7" fillId="11" borderId="0" xfId="0" applyFont="1" applyFill="1" applyBorder="1" applyAlignment="1" applyProtection="1">
      <alignment horizontal="center" vertical="center"/>
      <protection hidden="1"/>
    </xf>
    <xf numFmtId="0" fontId="59" fillId="11" borderId="0" xfId="0" applyFont="1" applyFill="1" applyBorder="1" applyAlignment="1" applyProtection="1">
      <alignment horizontal="center" vertical="center"/>
      <protection hidden="1"/>
    </xf>
    <xf numFmtId="0" fontId="64" fillId="5" borderId="8" xfId="0" applyFont="1" applyFill="1" applyBorder="1" applyAlignment="1" applyProtection="1">
      <alignment horizontal="center" vertical="center" wrapText="1"/>
      <protection hidden="1"/>
    </xf>
    <xf numFmtId="0" fontId="64" fillId="5" borderId="4" xfId="0" applyFont="1" applyFill="1" applyBorder="1" applyAlignment="1" applyProtection="1">
      <alignment horizontal="center" vertical="center" wrapText="1"/>
      <protection hidden="1"/>
    </xf>
    <xf numFmtId="0" fontId="64" fillId="5" borderId="0" xfId="0" applyFont="1" applyFill="1" applyBorder="1" applyAlignment="1" applyProtection="1">
      <alignment horizontal="center" vertical="center" wrapText="1"/>
      <protection hidden="1"/>
    </xf>
    <xf numFmtId="0" fontId="64" fillId="5" borderId="5" xfId="0" applyFont="1" applyFill="1" applyBorder="1" applyAlignment="1" applyProtection="1">
      <alignment horizontal="center" vertical="center" wrapText="1"/>
      <protection hidden="1"/>
    </xf>
    <xf numFmtId="0" fontId="64" fillId="5" borderId="26" xfId="0" applyFont="1" applyFill="1" applyBorder="1" applyAlignment="1" applyProtection="1">
      <alignment horizontal="center" vertical="center" wrapText="1"/>
      <protection hidden="1"/>
    </xf>
    <xf numFmtId="0" fontId="64" fillId="5" borderId="19" xfId="0" applyFont="1" applyFill="1" applyBorder="1" applyAlignment="1" applyProtection="1">
      <alignment horizontal="center" vertical="center" wrapText="1"/>
      <protection hidden="1"/>
    </xf>
    <xf numFmtId="0" fontId="64" fillId="5" borderId="21" xfId="0" applyFont="1" applyFill="1" applyBorder="1" applyAlignment="1" applyProtection="1">
      <alignment horizontal="center" vertical="center" wrapText="1"/>
      <protection hidden="1"/>
    </xf>
    <xf numFmtId="0" fontId="64" fillId="5" borderId="15" xfId="0" applyFont="1" applyFill="1" applyBorder="1" applyAlignment="1" applyProtection="1">
      <alignment horizontal="left" vertical="center" wrapText="1" readingOrder="1"/>
      <protection hidden="1"/>
    </xf>
    <xf numFmtId="0" fontId="64" fillId="5" borderId="6" xfId="0" applyFont="1" applyFill="1" applyBorder="1" applyAlignment="1" applyProtection="1">
      <alignment horizontal="left" vertical="center" wrapText="1" readingOrder="1"/>
      <protection hidden="1"/>
    </xf>
    <xf numFmtId="0" fontId="64" fillId="5" borderId="8" xfId="0" applyFont="1" applyFill="1" applyBorder="1" applyAlignment="1" applyProtection="1">
      <alignment horizontal="left" vertical="center" wrapText="1" readingOrder="1"/>
      <protection hidden="1"/>
    </xf>
    <xf numFmtId="0" fontId="64" fillId="5" borderId="4" xfId="0" applyFont="1" applyFill="1" applyBorder="1" applyAlignment="1" applyProtection="1">
      <alignment horizontal="left" vertical="center" wrapText="1" readingOrder="1"/>
      <protection hidden="1"/>
    </xf>
    <xf numFmtId="0" fontId="64" fillId="5" borderId="0" xfId="0" applyFont="1" applyFill="1" applyBorder="1" applyAlignment="1" applyProtection="1">
      <alignment horizontal="left" vertical="center" wrapText="1" readingOrder="1"/>
      <protection hidden="1"/>
    </xf>
    <xf numFmtId="0" fontId="64" fillId="5" borderId="5" xfId="0" applyFont="1" applyFill="1" applyBorder="1" applyAlignment="1" applyProtection="1">
      <alignment horizontal="left" vertical="center" wrapText="1" readingOrder="1"/>
      <protection hidden="1"/>
    </xf>
    <xf numFmtId="0" fontId="64" fillId="5" borderId="26" xfId="0" applyFont="1" applyFill="1" applyBorder="1" applyAlignment="1" applyProtection="1">
      <alignment horizontal="left" vertical="center" wrapText="1" readingOrder="1"/>
      <protection hidden="1"/>
    </xf>
    <xf numFmtId="0" fontId="64" fillId="5" borderId="19" xfId="0" applyFont="1" applyFill="1" applyBorder="1" applyAlignment="1" applyProtection="1">
      <alignment horizontal="left" vertical="center" wrapText="1" readingOrder="1"/>
      <protection hidden="1"/>
    </xf>
    <xf numFmtId="0" fontId="64" fillId="5" borderId="21" xfId="0" applyFont="1" applyFill="1" applyBorder="1" applyAlignment="1" applyProtection="1">
      <alignment horizontal="left" vertical="center" wrapText="1" readingOrder="1"/>
      <protection hidden="1"/>
    </xf>
    <xf numFmtId="0" fontId="58" fillId="3" borderId="29" xfId="0" applyFont="1" applyFill="1" applyBorder="1" applyAlignment="1" applyProtection="1">
      <alignment horizontal="left" vertical="center"/>
      <protection hidden="1"/>
    </xf>
    <xf numFmtId="0" fontId="58" fillId="3" borderId="27" xfId="0" applyFont="1" applyFill="1" applyBorder="1" applyAlignment="1" applyProtection="1">
      <alignment horizontal="left" vertical="center"/>
      <protection hidden="1"/>
    </xf>
    <xf numFmtId="0" fontId="58" fillId="3" borderId="30" xfId="0" applyFont="1" applyFill="1" applyBorder="1" applyAlignment="1" applyProtection="1">
      <alignment horizontal="left" vertical="center"/>
      <protection hidden="1"/>
    </xf>
    <xf numFmtId="0" fontId="22" fillId="3" borderId="29" xfId="0" applyFont="1" applyFill="1" applyBorder="1" applyAlignment="1" applyProtection="1">
      <alignment horizontal="center" vertical="center"/>
      <protection hidden="1" locked="0"/>
    </xf>
    <xf numFmtId="0" fontId="22" fillId="3" borderId="27" xfId="0" applyFont="1" applyFill="1" applyBorder="1" applyAlignment="1" applyProtection="1">
      <alignment horizontal="center" vertical="center"/>
      <protection hidden="1" locked="0"/>
    </xf>
    <xf numFmtId="0" fontId="22" fillId="3" borderId="30" xfId="0" applyFont="1" applyFill="1" applyBorder="1" applyAlignment="1" applyProtection="1">
      <alignment horizontal="center" vertical="center"/>
      <protection hidden="1" locked="0"/>
    </xf>
    <xf numFmtId="0" fontId="2" fillId="3" borderId="29" xfId="0" applyFont="1" applyFill="1" applyBorder="1" applyAlignment="1" applyProtection="1">
      <alignment horizontal="right" vertical="center"/>
      <protection hidden="1"/>
    </xf>
    <xf numFmtId="0" fontId="2" fillId="3" borderId="27" xfId="0" applyFont="1" applyFill="1" applyBorder="1" applyAlignment="1" applyProtection="1">
      <alignment horizontal="right" vertical="center"/>
      <protection hidden="1"/>
    </xf>
    <xf numFmtId="0" fontId="12" fillId="11" borderId="4" xfId="0" applyFont="1" applyFill="1" applyBorder="1" applyAlignment="1" applyProtection="1">
      <alignment horizontal="center" vertical="center"/>
      <protection hidden="1"/>
    </xf>
    <xf numFmtId="0" fontId="12" fillId="11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7" fillId="7" borderId="29" xfId="0" applyFont="1" applyFill="1" applyBorder="1" applyAlignment="1" applyProtection="1">
      <alignment horizontal="center" vertical="center"/>
      <protection hidden="1"/>
    </xf>
    <xf numFmtId="0" fontId="7" fillId="7" borderId="27" xfId="0" applyFont="1" applyFill="1" applyBorder="1" applyAlignment="1" applyProtection="1">
      <alignment horizontal="center" vertical="center"/>
      <protection hidden="1"/>
    </xf>
    <xf numFmtId="0" fontId="7" fillId="7" borderId="30" xfId="0" applyFont="1" applyFill="1" applyBorder="1" applyAlignment="1" applyProtection="1">
      <alignment horizontal="center" vertical="center"/>
      <protection hidden="1"/>
    </xf>
    <xf numFmtId="0" fontId="30" fillId="12" borderId="29" xfId="0" applyFont="1" applyFill="1" applyBorder="1" applyAlignment="1" applyProtection="1">
      <alignment horizontal="center" vertical="center"/>
      <protection hidden="1"/>
    </xf>
    <xf numFmtId="0" fontId="30" fillId="12" borderId="27" xfId="0" applyFont="1" applyFill="1" applyBorder="1" applyAlignment="1" applyProtection="1">
      <alignment horizontal="center" vertical="center"/>
      <protection hidden="1"/>
    </xf>
    <xf numFmtId="0" fontId="30" fillId="12" borderId="30" xfId="0" applyFont="1" applyFill="1" applyBorder="1" applyAlignment="1" applyProtection="1">
      <alignment horizontal="center" vertical="center"/>
      <protection hidden="1"/>
    </xf>
    <xf numFmtId="0" fontId="30" fillId="12" borderId="29" xfId="0" applyFont="1" applyFill="1" applyBorder="1" applyAlignment="1" applyProtection="1">
      <alignment horizontal="center"/>
      <protection/>
    </xf>
    <xf numFmtId="0" fontId="30" fillId="12" borderId="27" xfId="0" applyFont="1" applyFill="1" applyBorder="1" applyAlignment="1" applyProtection="1">
      <alignment horizontal="center"/>
      <protection/>
    </xf>
    <xf numFmtId="0" fontId="30" fillId="12" borderId="30" xfId="0" applyFont="1" applyFill="1" applyBorder="1" applyAlignment="1" applyProtection="1">
      <alignment horizontal="center"/>
      <protection/>
    </xf>
    <xf numFmtId="0" fontId="6" fillId="3" borderId="19" xfId="0" applyFont="1" applyFill="1" applyBorder="1" applyAlignment="1" applyProtection="1">
      <alignment horizontal="center" vertical="center"/>
      <protection hidden="1"/>
    </xf>
    <xf numFmtId="14" fontId="4" fillId="0" borderId="15" xfId="0" applyNumberFormat="1" applyFont="1" applyBorder="1" applyAlignment="1" applyProtection="1">
      <alignment horizontal="center" vertical="center"/>
      <protection hidden="1"/>
    </xf>
    <xf numFmtId="14" fontId="4" fillId="0" borderId="6" xfId="0" applyNumberFormat="1" applyFont="1" applyBorder="1" applyAlignment="1" applyProtection="1">
      <alignment horizontal="center" vertical="center"/>
      <protection hidden="1"/>
    </xf>
    <xf numFmtId="14" fontId="4" fillId="0" borderId="8" xfId="0" applyNumberFormat="1" applyFont="1" applyBorder="1" applyAlignment="1" applyProtection="1">
      <alignment horizontal="center" vertical="center"/>
      <protection hidden="1"/>
    </xf>
    <xf numFmtId="14" fontId="4" fillId="0" borderId="26" xfId="0" applyNumberFormat="1" applyFont="1" applyBorder="1" applyAlignment="1" applyProtection="1">
      <alignment horizontal="center" vertical="center"/>
      <protection hidden="1"/>
    </xf>
    <xf numFmtId="14" fontId="4" fillId="0" borderId="19" xfId="0" applyNumberFormat="1" applyFont="1" applyBorder="1" applyAlignment="1" applyProtection="1">
      <alignment horizontal="center" vertical="center"/>
      <protection hidden="1"/>
    </xf>
    <xf numFmtId="14" fontId="4" fillId="0" borderId="21" xfId="0" applyNumberFormat="1" applyFont="1" applyBorder="1" applyAlignment="1" applyProtection="1">
      <alignment horizontal="center" vertical="center"/>
      <protection hidden="1"/>
    </xf>
    <xf numFmtId="1" fontId="42" fillId="5" borderId="4" xfId="0" applyNumberFormat="1" applyFont="1" applyFill="1" applyBorder="1" applyAlignment="1" applyProtection="1">
      <alignment horizontal="center" vertical="center"/>
      <protection hidden="1"/>
    </xf>
    <xf numFmtId="1" fontId="42" fillId="5" borderId="0" xfId="0" applyNumberFormat="1" applyFont="1" applyFill="1" applyBorder="1" applyAlignment="1" applyProtection="1">
      <alignment horizontal="center" vertical="center"/>
      <protection hidden="1"/>
    </xf>
    <xf numFmtId="1" fontId="42" fillId="5" borderId="5" xfId="0" applyNumberFormat="1" applyFont="1" applyFill="1" applyBorder="1" applyAlignment="1" applyProtection="1">
      <alignment horizontal="center" vertical="center"/>
      <protection hidden="1"/>
    </xf>
    <xf numFmtId="1" fontId="42" fillId="5" borderId="26" xfId="0" applyNumberFormat="1" applyFont="1" applyFill="1" applyBorder="1" applyAlignment="1" applyProtection="1">
      <alignment horizontal="center" vertical="center"/>
      <protection hidden="1"/>
    </xf>
    <xf numFmtId="1" fontId="42" fillId="5" borderId="19" xfId="0" applyNumberFormat="1" applyFont="1" applyFill="1" applyBorder="1" applyAlignment="1" applyProtection="1">
      <alignment horizontal="center" vertical="center"/>
      <protection hidden="1"/>
    </xf>
    <xf numFmtId="1" fontId="42" fillId="5" borderId="21" xfId="0" applyNumberFormat="1" applyFont="1" applyFill="1" applyBorder="1" applyAlignment="1" applyProtection="1">
      <alignment horizontal="center" vertical="center"/>
      <protection hidden="1"/>
    </xf>
    <xf numFmtId="0" fontId="63" fillId="0" borderId="1" xfId="0" applyFont="1" applyBorder="1" applyAlignment="1" applyProtection="1">
      <alignment horizontal="center" vertical="center"/>
      <protection hidden="1"/>
    </xf>
    <xf numFmtId="0" fontId="64" fillId="12" borderId="1" xfId="0" applyFont="1" applyFill="1" applyBorder="1" applyAlignment="1" applyProtection="1">
      <alignment horizontal="center" vertical="center"/>
      <protection hidden="1"/>
    </xf>
    <xf numFmtId="0" fontId="58" fillId="3" borderId="31" xfId="0" applyFont="1" applyFill="1" applyBorder="1" applyAlignment="1" applyProtection="1">
      <alignment horizontal="center" vertical="center"/>
      <protection hidden="1"/>
    </xf>
    <xf numFmtId="0" fontId="58" fillId="3" borderId="32" xfId="0" applyFont="1" applyFill="1" applyBorder="1" applyAlignment="1" applyProtection="1">
      <alignment horizontal="center" vertical="center"/>
      <protection hidden="1"/>
    </xf>
    <xf numFmtId="0" fontId="58" fillId="3" borderId="33" xfId="0" applyFont="1" applyFill="1" applyBorder="1" applyAlignment="1" applyProtection="1">
      <alignment horizontal="center" vertical="center"/>
      <protection hidden="1"/>
    </xf>
    <xf numFmtId="0" fontId="58" fillId="3" borderId="34" xfId="0" applyFont="1" applyFill="1" applyBorder="1" applyAlignment="1" applyProtection="1">
      <alignment horizontal="center" vertical="center"/>
      <protection hidden="1"/>
    </xf>
    <xf numFmtId="0" fontId="58" fillId="3" borderId="35" xfId="0" applyFont="1" applyFill="1" applyBorder="1" applyAlignment="1" applyProtection="1">
      <alignment horizontal="center" vertical="center"/>
      <protection hidden="1"/>
    </xf>
    <xf numFmtId="0" fontId="58" fillId="3" borderId="36" xfId="0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180" fontId="63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NumberFormat="1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196" fontId="48" fillId="0" borderId="39" xfId="0" applyNumberFormat="1" applyFont="1" applyBorder="1" applyAlignment="1" applyProtection="1">
      <alignment horizontal="center" vertical="center"/>
      <protection hidden="1"/>
    </xf>
    <xf numFmtId="196" fontId="48" fillId="0" borderId="40" xfId="0" applyNumberFormat="1" applyFont="1" applyBorder="1" applyAlignment="1" applyProtection="1">
      <alignment horizontal="center" vertical="center"/>
      <protection hidden="1"/>
    </xf>
    <xf numFmtId="196" fontId="48" fillId="0" borderId="41" xfId="0" applyNumberFormat="1" applyFont="1" applyBorder="1" applyAlignment="1" applyProtection="1">
      <alignment horizontal="center" vertical="center"/>
      <protection hidden="1"/>
    </xf>
    <xf numFmtId="196" fontId="48" fillId="0" borderId="42" xfId="0" applyNumberFormat="1" applyFont="1" applyBorder="1" applyAlignment="1" applyProtection="1">
      <alignment horizontal="center" vertical="center"/>
      <protection hidden="1"/>
    </xf>
    <xf numFmtId="196" fontId="48" fillId="0" borderId="43" xfId="0" applyNumberFormat="1" applyFont="1" applyBorder="1" applyAlignment="1" applyProtection="1">
      <alignment horizontal="center" vertical="center"/>
      <protection hidden="1"/>
    </xf>
    <xf numFmtId="196" fontId="48" fillId="0" borderId="44" xfId="0" applyNumberFormat="1" applyFont="1" applyBorder="1" applyAlignment="1" applyProtection="1">
      <alignment horizontal="center" vertical="center"/>
      <protection hidden="1"/>
    </xf>
    <xf numFmtId="14" fontId="7" fillId="0" borderId="17" xfId="0" applyNumberFormat="1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197" fontId="57" fillId="0" borderId="16" xfId="0" applyNumberFormat="1" applyFont="1" applyBorder="1" applyAlignment="1" applyProtection="1">
      <alignment horizontal="center" vertical="center"/>
      <protection hidden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4" xfId="0" applyFont="1" applyBorder="1" applyAlignment="1">
      <alignment/>
    </xf>
    <xf numFmtId="0" fontId="49" fillId="0" borderId="0" xfId="0" applyFont="1" applyAlignment="1">
      <alignment/>
    </xf>
    <xf numFmtId="0" fontId="49" fillId="0" borderId="9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45" xfId="0" applyFont="1" applyBorder="1" applyAlignment="1">
      <alignment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49" fontId="46" fillId="0" borderId="14" xfId="0" applyNumberFormat="1" applyFont="1" applyBorder="1" applyAlignment="1" applyProtection="1">
      <alignment horizontal="center" vertical="center"/>
      <protection hidden="1"/>
    </xf>
    <xf numFmtId="49" fontId="46" fillId="0" borderId="0" xfId="0" applyNumberFormat="1" applyFont="1" applyBorder="1" applyAlignment="1" applyProtection="1">
      <alignment horizontal="center" vertical="center"/>
      <protection hidden="1"/>
    </xf>
    <xf numFmtId="49" fontId="46" fillId="0" borderId="9" xfId="0" applyNumberFormat="1" applyFont="1" applyBorder="1" applyAlignment="1" applyProtection="1">
      <alignment horizontal="center" vertical="center"/>
      <protection hidden="1"/>
    </xf>
    <xf numFmtId="49" fontId="46" fillId="0" borderId="48" xfId="0" applyNumberFormat="1" applyFont="1" applyBorder="1" applyAlignment="1" applyProtection="1">
      <alignment horizontal="center" vertical="center"/>
      <protection hidden="1"/>
    </xf>
    <xf numFmtId="49" fontId="46" fillId="0" borderId="19" xfId="0" applyNumberFormat="1" applyFont="1" applyBorder="1" applyAlignment="1" applyProtection="1">
      <alignment horizontal="center" vertical="center"/>
      <protection hidden="1"/>
    </xf>
    <xf numFmtId="49" fontId="46" fillId="0" borderId="45" xfId="0" applyNumberFormat="1" applyFont="1" applyBorder="1" applyAlignment="1" applyProtection="1">
      <alignment horizontal="center" vertical="center"/>
      <protection hidden="1"/>
    </xf>
    <xf numFmtId="0" fontId="46" fillId="0" borderId="14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9" xfId="0" applyFont="1" applyBorder="1" applyAlignment="1" applyProtection="1">
      <alignment horizontal="center" vertical="center"/>
      <protection hidden="1"/>
    </xf>
    <xf numFmtId="0" fontId="46" fillId="0" borderId="48" xfId="0" applyFont="1" applyBorder="1" applyAlignment="1" applyProtection="1">
      <alignment horizontal="center" vertical="center"/>
      <protection hidden="1"/>
    </xf>
    <xf numFmtId="0" fontId="46" fillId="0" borderId="19" xfId="0" applyFont="1" applyBorder="1" applyAlignment="1" applyProtection="1">
      <alignment horizontal="center" vertical="center"/>
      <protection hidden="1"/>
    </xf>
    <xf numFmtId="0" fontId="46" fillId="0" borderId="45" xfId="0" applyFont="1" applyBorder="1" applyAlignment="1" applyProtection="1">
      <alignment horizontal="center" vertical="center"/>
      <protection hidden="1"/>
    </xf>
    <xf numFmtId="197" fontId="20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40" fillId="0" borderId="15" xfId="0" applyFont="1" applyBorder="1" applyAlignment="1" applyProtection="1">
      <alignment horizontal="center" vertical="center" wrapText="1"/>
      <protection hidden="1"/>
    </xf>
    <xf numFmtId="0" fontId="40" fillId="0" borderId="6" xfId="0" applyFont="1" applyBorder="1" applyAlignment="1" applyProtection="1">
      <alignment horizontal="center" vertical="center" wrapText="1"/>
      <protection hidden="1"/>
    </xf>
    <xf numFmtId="0" fontId="40" fillId="0" borderId="7" xfId="0" applyFont="1" applyBorder="1" applyAlignment="1" applyProtection="1">
      <alignment horizontal="center" vertical="center" wrapText="1"/>
      <protection hidden="1"/>
    </xf>
    <xf numFmtId="0" fontId="40" fillId="0" borderId="39" xfId="0" applyFont="1" applyBorder="1" applyAlignment="1" applyProtection="1">
      <alignment horizontal="center" vertical="center" wrapText="1"/>
      <protection hidden="1"/>
    </xf>
    <xf numFmtId="0" fontId="40" fillId="0" borderId="40" xfId="0" applyFont="1" applyBorder="1" applyAlignment="1" applyProtection="1">
      <alignment horizontal="center" vertical="center" wrapText="1"/>
      <protection hidden="1"/>
    </xf>
    <xf numFmtId="0" fontId="40" fillId="0" borderId="47" xfId="0" applyFont="1" applyBorder="1" applyAlignment="1" applyProtection="1">
      <alignment horizontal="center" vertical="center" wrapText="1"/>
      <protection hidden="1"/>
    </xf>
    <xf numFmtId="14" fontId="40" fillId="0" borderId="15" xfId="0" applyNumberFormat="1" applyFont="1" applyBorder="1" applyAlignment="1" applyProtection="1">
      <alignment horizontal="center" vertical="center" wrapText="1"/>
      <protection hidden="1"/>
    </xf>
    <xf numFmtId="14" fontId="40" fillId="0" borderId="6" xfId="0" applyNumberFormat="1" applyFont="1" applyBorder="1" applyAlignment="1" applyProtection="1">
      <alignment horizontal="center" vertical="center" wrapText="1"/>
      <protection hidden="1"/>
    </xf>
    <xf numFmtId="14" fontId="40" fillId="0" borderId="8" xfId="0" applyNumberFormat="1" applyFont="1" applyBorder="1" applyAlignment="1" applyProtection="1">
      <alignment horizontal="center" vertical="center" wrapText="1"/>
      <protection hidden="1"/>
    </xf>
    <xf numFmtId="14" fontId="40" fillId="0" borderId="39" xfId="0" applyNumberFormat="1" applyFont="1" applyBorder="1" applyAlignment="1" applyProtection="1">
      <alignment horizontal="center" vertical="center" wrapText="1"/>
      <protection hidden="1"/>
    </xf>
    <xf numFmtId="14" fontId="40" fillId="0" borderId="40" xfId="0" applyNumberFormat="1" applyFont="1" applyBorder="1" applyAlignment="1" applyProtection="1">
      <alignment horizontal="center" vertical="center" wrapText="1"/>
      <protection hidden="1"/>
    </xf>
    <xf numFmtId="14" fontId="40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hidden="1" locked="0"/>
    </xf>
    <xf numFmtId="0" fontId="13" fillId="0" borderId="9" xfId="0" applyFont="1" applyBorder="1" applyAlignment="1" applyProtection="1">
      <alignment horizontal="left" vertical="center"/>
      <protection hidden="1" locked="0"/>
    </xf>
    <xf numFmtId="180" fontId="13" fillId="0" borderId="39" xfId="0" applyNumberFormat="1" applyFont="1" applyBorder="1" applyAlignment="1" applyProtection="1">
      <alignment horizontal="left" vertical="center"/>
      <protection hidden="1" locked="0"/>
    </xf>
    <xf numFmtId="180" fontId="13" fillId="0" borderId="40" xfId="0" applyNumberFormat="1" applyFont="1" applyBorder="1" applyAlignment="1" applyProtection="1">
      <alignment horizontal="left" vertical="center"/>
      <protection hidden="1" locked="0"/>
    </xf>
    <xf numFmtId="180" fontId="13" fillId="0" borderId="47" xfId="0" applyNumberFormat="1" applyFont="1" applyBorder="1" applyAlignment="1" applyProtection="1">
      <alignment horizontal="left" vertical="center"/>
      <protection hidden="1" locked="0"/>
    </xf>
    <xf numFmtId="180" fontId="13" fillId="0" borderId="48" xfId="0" applyNumberFormat="1" applyFont="1" applyFill="1" applyBorder="1" applyAlignment="1" applyProtection="1">
      <alignment horizontal="left" vertical="center"/>
      <protection hidden="1" locked="0"/>
    </xf>
    <xf numFmtId="180" fontId="13" fillId="0" borderId="19" xfId="0" applyNumberFormat="1" applyFont="1" applyFill="1" applyBorder="1" applyAlignment="1" applyProtection="1">
      <alignment horizontal="left" vertical="center"/>
      <protection hidden="1" locked="0"/>
    </xf>
    <xf numFmtId="0" fontId="66" fillId="0" borderId="12" xfId="0" applyNumberFormat="1" applyFont="1" applyFill="1" applyBorder="1" applyAlignment="1" applyProtection="1">
      <alignment horizontal="center" vertical="center"/>
      <protection hidden="1"/>
    </xf>
    <xf numFmtId="0" fontId="66" fillId="0" borderId="10" xfId="0" applyNumberFormat="1" applyFont="1" applyFill="1" applyBorder="1" applyAlignment="1" applyProtection="1">
      <alignment horizontal="center" vertical="center"/>
      <protection hidden="1"/>
    </xf>
    <xf numFmtId="0" fontId="66" fillId="0" borderId="11" xfId="0" applyNumberFormat="1" applyFont="1" applyFill="1" applyBorder="1" applyAlignment="1" applyProtection="1">
      <alignment horizontal="center" vertical="center"/>
      <protection hidden="1"/>
    </xf>
    <xf numFmtId="0" fontId="66" fillId="0" borderId="14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9" xfId="0" applyNumberFormat="1" applyFont="1" applyFill="1" applyBorder="1" applyAlignment="1" applyProtection="1">
      <alignment horizontal="center" vertical="center"/>
      <protection hidden="1"/>
    </xf>
    <xf numFmtId="0" fontId="66" fillId="0" borderId="48" xfId="0" applyNumberFormat="1" applyFont="1" applyFill="1" applyBorder="1" applyAlignment="1" applyProtection="1">
      <alignment horizontal="center" vertical="center"/>
      <protection hidden="1"/>
    </xf>
    <xf numFmtId="0" fontId="66" fillId="0" borderId="19" xfId="0" applyNumberFormat="1" applyFont="1" applyFill="1" applyBorder="1" applyAlignment="1" applyProtection="1">
      <alignment horizontal="center" vertical="center"/>
      <protection hidden="1"/>
    </xf>
    <xf numFmtId="0" fontId="66" fillId="0" borderId="45" xfId="0" applyNumberFormat="1" applyFont="1" applyFill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0" borderId="53" xfId="0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 horizontal="center" vertical="center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4" fillId="0" borderId="56" xfId="0" applyFont="1" applyFill="1" applyBorder="1" applyAlignment="1" applyProtection="1">
      <alignment horizontal="center" vertical="center"/>
      <protection hidden="1"/>
    </xf>
    <xf numFmtId="180" fontId="40" fillId="0" borderId="12" xfId="0" applyNumberFormat="1" applyFont="1" applyBorder="1" applyAlignment="1" applyProtection="1">
      <alignment horizontal="center" vertical="center"/>
      <protection hidden="1"/>
    </xf>
    <xf numFmtId="180" fontId="40" fillId="0" borderId="10" xfId="0" applyNumberFormat="1" applyFont="1" applyBorder="1" applyAlignment="1" applyProtection="1">
      <alignment horizontal="center" vertical="center"/>
      <protection hidden="1"/>
    </xf>
    <xf numFmtId="180" fontId="40" fillId="0" borderId="13" xfId="0" applyNumberFormat="1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center" vertical="center"/>
      <protection hidden="1"/>
    </xf>
    <xf numFmtId="0" fontId="13" fillId="0" borderId="46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41" xfId="0" applyNumberFormat="1" applyFont="1" applyFill="1" applyBorder="1" applyAlignment="1" applyProtection="1">
      <alignment horizontal="center" vertical="center"/>
      <protection hidden="1"/>
    </xf>
    <xf numFmtId="0" fontId="21" fillId="0" borderId="48" xfId="15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40" fillId="0" borderId="52" xfId="0" applyFont="1" applyFill="1" applyBorder="1" applyAlignment="1" applyProtection="1">
      <alignment horizontal="center" vertical="center"/>
      <protection hidden="1"/>
    </xf>
    <xf numFmtId="0" fontId="40" fillId="0" borderId="53" xfId="0" applyFont="1" applyFill="1" applyBorder="1" applyAlignment="1" applyProtection="1">
      <alignment horizontal="center" vertical="center"/>
      <protection hidden="1"/>
    </xf>
    <xf numFmtId="0" fontId="40" fillId="0" borderId="56" xfId="0" applyFont="1" applyFill="1" applyBorder="1" applyAlignment="1" applyProtection="1">
      <alignment horizontal="center" vertical="center"/>
      <protection hidden="1"/>
    </xf>
    <xf numFmtId="180" fontId="13" fillId="0" borderId="48" xfId="0" applyNumberFormat="1" applyFont="1" applyBorder="1" applyAlignment="1" applyProtection="1">
      <alignment horizontal="left" vertical="center"/>
      <protection hidden="1" locked="0"/>
    </xf>
    <xf numFmtId="180" fontId="13" fillId="0" borderId="19" xfId="0" applyNumberFormat="1" applyFont="1" applyBorder="1" applyAlignment="1" applyProtection="1">
      <alignment horizontal="left" vertical="center"/>
      <protection hidden="1" locked="0"/>
    </xf>
    <xf numFmtId="180" fontId="13" fillId="0" borderId="45" xfId="0" applyNumberFormat="1" applyFont="1" applyBorder="1" applyAlignment="1" applyProtection="1">
      <alignment horizontal="left" vertical="center"/>
      <protection hidden="1" locked="0"/>
    </xf>
    <xf numFmtId="180" fontId="13" fillId="0" borderId="39" xfId="0" applyNumberFormat="1" applyFont="1" applyBorder="1" applyAlignment="1" applyProtection="1">
      <alignment horizontal="center" vertical="center"/>
      <protection hidden="1" locked="0"/>
    </xf>
    <xf numFmtId="180" fontId="13" fillId="0" borderId="40" xfId="0" applyNumberFormat="1" applyFont="1" applyBorder="1" applyAlignment="1" applyProtection="1">
      <alignment horizontal="center" vertical="center"/>
      <protection hidden="1" locked="0"/>
    </xf>
    <xf numFmtId="180" fontId="13" fillId="0" borderId="47" xfId="0" applyNumberFormat="1" applyFont="1" applyBorder="1" applyAlignment="1" applyProtection="1">
      <alignment horizontal="center" vertical="center"/>
      <protection hidden="1" locked="0"/>
    </xf>
    <xf numFmtId="180" fontId="13" fillId="0" borderId="46" xfId="0" applyNumberFormat="1" applyFont="1" applyFill="1" applyBorder="1" applyAlignment="1" applyProtection="1">
      <alignment horizontal="center" vertical="center"/>
      <protection hidden="1" locked="0"/>
    </xf>
    <xf numFmtId="180" fontId="13" fillId="0" borderId="40" xfId="0" applyNumberFormat="1" applyFont="1" applyFill="1" applyBorder="1" applyAlignment="1" applyProtection="1">
      <alignment horizontal="center" vertical="center"/>
      <protection hidden="1" locked="0"/>
    </xf>
    <xf numFmtId="180" fontId="13" fillId="0" borderId="4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57" xfId="0" applyFont="1" applyBorder="1" applyAlignment="1" applyProtection="1">
      <alignment horizontal="center" vertical="center" textRotation="90"/>
      <protection hidden="1"/>
    </xf>
    <xf numFmtId="0" fontId="2" fillId="0" borderId="28" xfId="0" applyFont="1" applyBorder="1" applyAlignment="1" applyProtection="1">
      <alignment horizontal="center" vertical="center" textRotation="90"/>
      <protection hidden="1"/>
    </xf>
    <xf numFmtId="0" fontId="2" fillId="0" borderId="58" xfId="0" applyFont="1" applyBorder="1" applyAlignment="1" applyProtection="1">
      <alignment horizontal="center" vertical="center" textRotation="90"/>
      <protection hidden="1"/>
    </xf>
    <xf numFmtId="180" fontId="13" fillId="0" borderId="46" xfId="0" applyNumberFormat="1" applyFont="1" applyBorder="1" applyAlignment="1" applyProtection="1">
      <alignment horizontal="left" vertical="center"/>
      <protection hidden="1" locked="0"/>
    </xf>
    <xf numFmtId="180" fontId="13" fillId="0" borderId="26" xfId="0" applyNumberFormat="1" applyFont="1" applyBorder="1" applyAlignment="1" applyProtection="1">
      <alignment horizontal="left" vertical="center"/>
      <protection hidden="1" locked="0"/>
    </xf>
    <xf numFmtId="0" fontId="13" fillId="0" borderId="40" xfId="0" applyFont="1" applyBorder="1" applyAlignment="1" applyProtection="1">
      <alignment horizontal="center" vertical="center"/>
      <protection hidden="1" locked="0"/>
    </xf>
    <xf numFmtId="0" fontId="13" fillId="0" borderId="47" xfId="0" applyFont="1" applyBorder="1" applyAlignment="1" applyProtection="1">
      <alignment horizontal="center" vertical="center"/>
      <protection hidden="1" locked="0"/>
    </xf>
    <xf numFmtId="180" fontId="13" fillId="0" borderId="41" xfId="0" applyNumberFormat="1" applyFont="1" applyBorder="1" applyAlignment="1" applyProtection="1">
      <alignment horizontal="left" vertical="center"/>
      <protection hidden="1" locked="0"/>
    </xf>
    <xf numFmtId="0" fontId="13" fillId="3" borderId="40" xfId="0" applyFont="1" applyFill="1" applyBorder="1" applyAlignment="1" applyProtection="1">
      <alignment horizontal="center" vertical="center"/>
      <protection hidden="1" locked="0"/>
    </xf>
    <xf numFmtId="0" fontId="13" fillId="3" borderId="41" xfId="0" applyFont="1" applyFill="1" applyBorder="1" applyAlignment="1" applyProtection="1">
      <alignment horizontal="center" vertical="center"/>
      <protection hidden="1" locked="0"/>
    </xf>
    <xf numFmtId="206" fontId="13" fillId="3" borderId="46" xfId="0" applyNumberFormat="1" applyFont="1" applyFill="1" applyBorder="1" applyAlignment="1" applyProtection="1">
      <alignment horizontal="left" vertical="center"/>
      <protection hidden="1" locked="0"/>
    </xf>
    <xf numFmtId="206" fontId="13" fillId="3" borderId="40" xfId="0" applyNumberFormat="1" applyFont="1" applyFill="1" applyBorder="1" applyAlignment="1" applyProtection="1">
      <alignment horizontal="left" vertical="center"/>
      <protection hidden="1" locked="0"/>
    </xf>
    <xf numFmtId="206" fontId="13" fillId="3" borderId="47" xfId="0" applyNumberFormat="1" applyFont="1" applyFill="1" applyBorder="1" applyAlignment="1" applyProtection="1">
      <alignment horizontal="left" vertical="center"/>
      <protection hidden="1" locked="0"/>
    </xf>
    <xf numFmtId="20" fontId="4" fillId="0" borderId="59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center" vertical="center"/>
      <protection hidden="1" locked="0"/>
    </xf>
    <xf numFmtId="0" fontId="4" fillId="0" borderId="60" xfId="0" applyFont="1" applyBorder="1" applyAlignment="1" applyProtection="1">
      <alignment horizontal="center" vertical="center"/>
      <protection hidden="1" locked="0"/>
    </xf>
    <xf numFmtId="0" fontId="4" fillId="0" borderId="61" xfId="0" applyFont="1" applyBorder="1" applyAlignment="1" applyProtection="1">
      <alignment horizontal="center" vertical="center"/>
      <protection hidden="1" locked="0"/>
    </xf>
    <xf numFmtId="0" fontId="4" fillId="0" borderId="62" xfId="0" applyFont="1" applyBorder="1" applyAlignment="1" applyProtection="1">
      <alignment horizontal="center" vertical="center"/>
      <protection hidden="1" locked="0"/>
    </xf>
    <xf numFmtId="0" fontId="4" fillId="0" borderId="63" xfId="0" applyFont="1" applyBorder="1" applyAlignment="1" applyProtection="1">
      <alignment horizontal="center" vertical="center"/>
      <protection hidden="1" locked="0"/>
    </xf>
    <xf numFmtId="0" fontId="4" fillId="0" borderId="64" xfId="0" applyFont="1" applyBorder="1" applyAlignment="1" applyProtection="1">
      <alignment horizontal="center" vertical="center"/>
      <protection hidden="1" locked="0"/>
    </xf>
    <xf numFmtId="0" fontId="4" fillId="0" borderId="65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180" fontId="5" fillId="0" borderId="4" xfId="0" applyNumberFormat="1" applyFont="1" applyBorder="1" applyAlignment="1" applyProtection="1">
      <alignment horizontal="left" vertical="center"/>
      <protection hidden="1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180" fontId="5" fillId="0" borderId="5" xfId="0" applyNumberFormat="1" applyFont="1" applyBorder="1" applyAlignment="1" applyProtection="1">
      <alignment horizontal="left" vertical="center"/>
      <protection hidden="1"/>
    </xf>
    <xf numFmtId="0" fontId="11" fillId="11" borderId="29" xfId="0" applyFont="1" applyFill="1" applyBorder="1" applyAlignment="1" applyProtection="1">
      <alignment horizontal="center" vertical="center"/>
      <protection hidden="1"/>
    </xf>
    <xf numFmtId="0" fontId="11" fillId="11" borderId="27" xfId="0" applyFont="1" applyFill="1" applyBorder="1" applyAlignment="1" applyProtection="1">
      <alignment horizontal="center" vertical="center"/>
      <protection hidden="1"/>
    </xf>
    <xf numFmtId="0" fontId="11" fillId="11" borderId="30" xfId="0" applyFont="1" applyFill="1" applyBorder="1" applyAlignment="1" applyProtection="1">
      <alignment horizontal="center" vertical="center"/>
      <protection hidden="1"/>
    </xf>
    <xf numFmtId="1" fontId="42" fillId="5" borderId="15" xfId="0" applyNumberFormat="1" applyFont="1" applyFill="1" applyBorder="1" applyAlignment="1" applyProtection="1">
      <alignment horizontal="center" vertical="center"/>
      <protection hidden="1" locked="0"/>
    </xf>
    <xf numFmtId="1" fontId="42" fillId="5" borderId="6" xfId="0" applyNumberFormat="1" applyFont="1" applyFill="1" applyBorder="1" applyAlignment="1" applyProtection="1">
      <alignment horizontal="center" vertical="center"/>
      <protection hidden="1" locked="0"/>
    </xf>
    <xf numFmtId="1" fontId="42" fillId="5" borderId="8" xfId="0" applyNumberFormat="1" applyFont="1" applyFill="1" applyBorder="1" applyAlignment="1" applyProtection="1">
      <alignment horizontal="center" vertical="center"/>
      <protection hidden="1" locked="0"/>
    </xf>
    <xf numFmtId="1" fontId="42" fillId="5" borderId="4" xfId="0" applyNumberFormat="1" applyFont="1" applyFill="1" applyBorder="1" applyAlignment="1" applyProtection="1">
      <alignment horizontal="center" vertical="center"/>
      <protection hidden="1" locked="0"/>
    </xf>
    <xf numFmtId="1" fontId="42" fillId="5" borderId="0" xfId="0" applyNumberFormat="1" applyFont="1" applyFill="1" applyBorder="1" applyAlignment="1" applyProtection="1">
      <alignment horizontal="center" vertical="center"/>
      <protection hidden="1" locked="0"/>
    </xf>
    <xf numFmtId="1" fontId="42" fillId="5" borderId="5" xfId="0" applyNumberFormat="1" applyFont="1" applyFill="1" applyBorder="1" applyAlignment="1" applyProtection="1">
      <alignment horizontal="center" vertical="center"/>
      <protection hidden="1" locked="0"/>
    </xf>
    <xf numFmtId="1" fontId="42" fillId="5" borderId="26" xfId="0" applyNumberFormat="1" applyFont="1" applyFill="1" applyBorder="1" applyAlignment="1" applyProtection="1">
      <alignment horizontal="center" vertical="center"/>
      <protection hidden="1" locked="0"/>
    </xf>
    <xf numFmtId="1" fontId="42" fillId="5" borderId="19" xfId="0" applyNumberFormat="1" applyFont="1" applyFill="1" applyBorder="1" applyAlignment="1" applyProtection="1">
      <alignment horizontal="center" vertical="center"/>
      <protection hidden="1" locked="0"/>
    </xf>
    <xf numFmtId="1" fontId="42" fillId="5" borderId="21" xfId="0" applyNumberFormat="1" applyFont="1" applyFill="1" applyBorder="1" applyAlignment="1" applyProtection="1">
      <alignment horizontal="center" vertical="center"/>
      <protection hidden="1" locked="0"/>
    </xf>
    <xf numFmtId="180" fontId="10" fillId="0" borderId="4" xfId="0" applyNumberFormat="1" applyFont="1" applyBorder="1" applyAlignment="1" applyProtection="1">
      <alignment horizontal="left" vertical="top"/>
      <protection hidden="1"/>
    </xf>
    <xf numFmtId="180" fontId="10" fillId="0" borderId="0" xfId="0" applyNumberFormat="1" applyFont="1" applyBorder="1" applyAlignment="1" applyProtection="1">
      <alignment horizontal="left" vertical="top"/>
      <protection hidden="1"/>
    </xf>
    <xf numFmtId="180" fontId="10" fillId="0" borderId="5" xfId="0" applyNumberFormat="1" applyFont="1" applyBorder="1" applyAlignment="1" applyProtection="1">
      <alignment horizontal="left" vertical="top"/>
      <protection hidden="1"/>
    </xf>
    <xf numFmtId="180" fontId="10" fillId="0" borderId="26" xfId="0" applyNumberFormat="1" applyFont="1" applyBorder="1" applyAlignment="1" applyProtection="1">
      <alignment horizontal="left" vertical="top"/>
      <protection hidden="1"/>
    </xf>
    <xf numFmtId="180" fontId="10" fillId="0" borderId="19" xfId="0" applyNumberFormat="1" applyFont="1" applyBorder="1" applyAlignment="1" applyProtection="1">
      <alignment horizontal="left" vertical="top"/>
      <protection hidden="1"/>
    </xf>
    <xf numFmtId="180" fontId="10" fillId="0" borderId="21" xfId="0" applyNumberFormat="1" applyFont="1" applyBorder="1" applyAlignment="1" applyProtection="1">
      <alignment horizontal="left" vertical="top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180" fontId="6" fillId="0" borderId="4" xfId="0" applyNumberFormat="1" applyFont="1" applyBorder="1" applyAlignment="1" applyProtection="1">
      <alignment horizontal="left" vertical="center"/>
      <protection hidden="1"/>
    </xf>
    <xf numFmtId="180" fontId="6" fillId="0" borderId="0" xfId="0" applyNumberFormat="1" applyFont="1" applyBorder="1" applyAlignment="1" applyProtection="1">
      <alignment horizontal="left" vertical="center"/>
      <protection hidden="1"/>
    </xf>
    <xf numFmtId="180" fontId="6" fillId="0" borderId="5" xfId="0" applyNumberFormat="1" applyFont="1" applyBorder="1" applyAlignment="1" applyProtection="1">
      <alignment horizontal="left" vertical="center"/>
      <protection hidden="1"/>
    </xf>
    <xf numFmtId="14" fontId="4" fillId="0" borderId="68" xfId="0" applyNumberFormat="1" applyFont="1" applyBorder="1" applyAlignment="1" applyProtection="1">
      <alignment horizontal="center" vertical="center"/>
      <protection hidden="1"/>
    </xf>
    <xf numFmtId="14" fontId="4" fillId="0" borderId="69" xfId="0" applyNumberFormat="1" applyFont="1" applyBorder="1" applyAlignment="1" applyProtection="1">
      <alignment horizontal="center" vertical="center"/>
      <protection hidden="1"/>
    </xf>
    <xf numFmtId="14" fontId="4" fillId="0" borderId="66" xfId="0" applyNumberFormat="1" applyFont="1" applyBorder="1" applyAlignment="1" applyProtection="1">
      <alignment horizontal="center" vertical="center"/>
      <protection hidden="1"/>
    </xf>
    <xf numFmtId="14" fontId="4" fillId="0" borderId="61" xfId="0" applyNumberFormat="1" applyFont="1" applyBorder="1" applyAlignment="1" applyProtection="1">
      <alignment horizontal="center" vertical="center"/>
      <protection hidden="1"/>
    </xf>
    <xf numFmtId="14" fontId="4" fillId="0" borderId="70" xfId="0" applyNumberFormat="1" applyFont="1" applyBorder="1" applyAlignment="1" applyProtection="1">
      <alignment horizontal="center" vertical="center"/>
      <protection hidden="1"/>
    </xf>
    <xf numFmtId="14" fontId="4" fillId="0" borderId="71" xfId="0" applyNumberFormat="1" applyFont="1" applyBorder="1" applyAlignment="1" applyProtection="1">
      <alignment horizontal="center" vertical="center"/>
      <protection hidden="1"/>
    </xf>
    <xf numFmtId="14" fontId="4" fillId="0" borderId="69" xfId="0" applyNumberFormat="1" applyFont="1" applyBorder="1" applyAlignment="1" applyProtection="1">
      <alignment horizontal="center" vertical="center"/>
      <protection hidden="1" locked="0"/>
    </xf>
    <xf numFmtId="14" fontId="4" fillId="0" borderId="72" xfId="0" applyNumberFormat="1" applyFont="1" applyBorder="1" applyAlignment="1" applyProtection="1">
      <alignment horizontal="center" vertical="center"/>
      <protection hidden="1" locked="0"/>
    </xf>
    <xf numFmtId="14" fontId="4" fillId="0" borderId="61" xfId="0" applyNumberFormat="1" applyFont="1" applyBorder="1" applyAlignment="1" applyProtection="1">
      <alignment horizontal="center" vertical="center"/>
      <protection hidden="1" locked="0"/>
    </xf>
    <xf numFmtId="14" fontId="4" fillId="0" borderId="62" xfId="0" applyNumberFormat="1" applyFont="1" applyBorder="1" applyAlignment="1" applyProtection="1">
      <alignment horizontal="center" vertical="center"/>
      <protection hidden="1" locked="0"/>
    </xf>
    <xf numFmtId="14" fontId="4" fillId="0" borderId="71" xfId="0" applyNumberFormat="1" applyFont="1" applyBorder="1" applyAlignment="1" applyProtection="1">
      <alignment horizontal="center" vertical="center"/>
      <protection hidden="1" locked="0"/>
    </xf>
    <xf numFmtId="14" fontId="4" fillId="0" borderId="73" xfId="0" applyNumberFormat="1" applyFont="1" applyBorder="1" applyAlignment="1" applyProtection="1">
      <alignment horizontal="center" vertical="center"/>
      <protection hidden="1" locked="0"/>
    </xf>
    <xf numFmtId="14" fontId="12" fillId="11" borderId="29" xfId="0" applyNumberFormat="1" applyFont="1" applyFill="1" applyBorder="1" applyAlignment="1" applyProtection="1">
      <alignment horizontal="center" vertical="center"/>
      <protection hidden="1"/>
    </xf>
    <xf numFmtId="14" fontId="41" fillId="11" borderId="27" xfId="0" applyNumberFormat="1" applyFont="1" applyFill="1" applyBorder="1" applyAlignment="1" applyProtection="1">
      <alignment horizontal="center" vertical="center"/>
      <protection hidden="1"/>
    </xf>
    <xf numFmtId="14" fontId="41" fillId="11" borderId="30" xfId="0" applyNumberFormat="1" applyFont="1" applyFill="1" applyBorder="1" applyAlignment="1" applyProtection="1">
      <alignment horizontal="center" vertical="center"/>
      <protection hidden="1"/>
    </xf>
    <xf numFmtId="0" fontId="47" fillId="0" borderId="15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35" fillId="5" borderId="19" xfId="0" applyFont="1" applyFill="1" applyBorder="1" applyAlignment="1" applyProtection="1">
      <alignment horizontal="center" vertical="center"/>
      <protection hidden="1"/>
    </xf>
    <xf numFmtId="180" fontId="6" fillId="0" borderId="15" xfId="0" applyNumberFormat="1" applyFont="1" applyBorder="1" applyAlignment="1" applyProtection="1">
      <alignment horizontal="left"/>
      <protection hidden="1"/>
    </xf>
    <xf numFmtId="180" fontId="6" fillId="0" borderId="6" xfId="0" applyNumberFormat="1" applyFont="1" applyBorder="1" applyAlignment="1" applyProtection="1">
      <alignment horizontal="left"/>
      <protection hidden="1"/>
    </xf>
    <xf numFmtId="180" fontId="6" fillId="0" borderId="8" xfId="0" applyNumberFormat="1" applyFont="1" applyBorder="1" applyAlignment="1" applyProtection="1">
      <alignment horizontal="left"/>
      <protection hidden="1"/>
    </xf>
    <xf numFmtId="0" fontId="9" fillId="6" borderId="26" xfId="0" applyFont="1" applyFill="1" applyBorder="1" applyAlignment="1" applyProtection="1">
      <alignment horizontal="center" vertical="center" wrapText="1"/>
      <protection hidden="1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5" fillId="6" borderId="26" xfId="0" applyFont="1" applyFill="1" applyBorder="1" applyAlignment="1" applyProtection="1">
      <alignment horizontal="center" vertical="top"/>
      <protection hidden="1"/>
    </xf>
    <xf numFmtId="0" fontId="5" fillId="6" borderId="19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/>
      <protection hidden="1"/>
    </xf>
    <xf numFmtId="0" fontId="6" fillId="6" borderId="6" xfId="0" applyFont="1" applyFill="1" applyBorder="1" applyAlignment="1" applyProtection="1">
      <alignment horizontal="center"/>
      <protection hidden="1"/>
    </xf>
    <xf numFmtId="0" fontId="5" fillId="6" borderId="15" xfId="0" applyFont="1" applyFill="1" applyBorder="1" applyAlignment="1" applyProtection="1">
      <alignment horizontal="left" vertical="center"/>
      <protection hidden="1"/>
    </xf>
    <xf numFmtId="0" fontId="5" fillId="6" borderId="6" xfId="0" applyFont="1" applyFill="1" applyBorder="1" applyAlignment="1" applyProtection="1">
      <alignment horizontal="left" vertical="center"/>
      <protection hidden="1"/>
    </xf>
    <xf numFmtId="0" fontId="5" fillId="6" borderId="8" xfId="0" applyFont="1" applyFill="1" applyBorder="1" applyAlignment="1" applyProtection="1">
      <alignment horizontal="left" vertical="center"/>
      <protection hidden="1"/>
    </xf>
    <xf numFmtId="0" fontId="5" fillId="6" borderId="26" xfId="0" applyFont="1" applyFill="1" applyBorder="1" applyAlignment="1" applyProtection="1">
      <alignment horizontal="left" vertical="center"/>
      <protection hidden="1"/>
    </xf>
    <xf numFmtId="0" fontId="5" fillId="6" borderId="19" xfId="0" applyFont="1" applyFill="1" applyBorder="1" applyAlignment="1" applyProtection="1">
      <alignment horizontal="left" vertical="center"/>
      <protection hidden="1"/>
    </xf>
    <xf numFmtId="0" fontId="5" fillId="6" borderId="21" xfId="0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180" fontId="13" fillId="0" borderId="46" xfId="0" applyNumberFormat="1" applyFont="1" applyFill="1" applyBorder="1" applyAlignment="1" applyProtection="1">
      <alignment horizontal="left" vertical="center"/>
      <protection hidden="1" locked="0"/>
    </xf>
    <xf numFmtId="180" fontId="13" fillId="0" borderId="40" xfId="0" applyNumberFormat="1" applyFont="1" applyFill="1" applyBorder="1" applyAlignment="1" applyProtection="1">
      <alignment horizontal="left" vertical="center"/>
      <protection hidden="1"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 wrapText="1"/>
      <protection hidden="1"/>
    </xf>
    <xf numFmtId="201" fontId="13" fillId="0" borderId="26" xfId="0" applyNumberFormat="1" applyFont="1" applyBorder="1" applyAlignment="1" applyProtection="1">
      <alignment horizontal="left" vertical="center"/>
      <protection hidden="1" locked="0"/>
    </xf>
    <xf numFmtId="201" fontId="13" fillId="0" borderId="19" xfId="0" applyNumberFormat="1" applyFont="1" applyBorder="1" applyAlignment="1" applyProtection="1">
      <alignment horizontal="left" vertical="center"/>
      <protection hidden="1" locked="0"/>
    </xf>
    <xf numFmtId="201" fontId="13" fillId="0" borderId="45" xfId="0" applyNumberFormat="1" applyFont="1" applyBorder="1" applyAlignment="1" applyProtection="1">
      <alignment horizontal="left" vertical="center"/>
      <protection hidden="1" locked="0"/>
    </xf>
    <xf numFmtId="0" fontId="11" fillId="13" borderId="29" xfId="0" applyFont="1" applyFill="1" applyBorder="1" applyAlignment="1" applyProtection="1">
      <alignment horizontal="center" vertical="center"/>
      <protection hidden="1"/>
    </xf>
    <xf numFmtId="0" fontId="11" fillId="13" borderId="27" xfId="0" applyFont="1" applyFill="1" applyBorder="1" applyAlignment="1" applyProtection="1">
      <alignment horizontal="center" vertical="center"/>
      <protection hidden="1"/>
    </xf>
    <xf numFmtId="0" fontId="11" fillId="13" borderId="30" xfId="0" applyFont="1" applyFill="1" applyBorder="1" applyAlignment="1" applyProtection="1">
      <alignment horizontal="center" vertical="center"/>
      <protection hidden="1"/>
    </xf>
    <xf numFmtId="0" fontId="54" fillId="0" borderId="16" xfId="0" applyNumberFormat="1" applyFont="1" applyFill="1" applyBorder="1" applyAlignment="1" applyProtection="1">
      <alignment horizontal="center" vertical="center"/>
      <protection hidden="1"/>
    </xf>
    <xf numFmtId="0" fontId="54" fillId="0" borderId="10" xfId="0" applyNumberFormat="1" applyFont="1" applyFill="1" applyBorder="1" applyAlignment="1" applyProtection="1">
      <alignment horizontal="center" vertical="center"/>
      <protection hidden="1"/>
    </xf>
    <xf numFmtId="0" fontId="54" fillId="0" borderId="11" xfId="0" applyNumberFormat="1" applyFont="1" applyFill="1" applyBorder="1" applyAlignment="1" applyProtection="1">
      <alignment horizontal="center" vertical="center"/>
      <protection hidden="1"/>
    </xf>
    <xf numFmtId="0" fontId="54" fillId="0" borderId="4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NumberFormat="1" applyFont="1" applyFill="1" applyBorder="1" applyAlignment="1" applyProtection="1">
      <alignment horizontal="center" vertical="center"/>
      <protection hidden="1"/>
    </xf>
    <xf numFmtId="0" fontId="54" fillId="0" borderId="9" xfId="0" applyNumberFormat="1" applyFont="1" applyFill="1" applyBorder="1" applyAlignment="1" applyProtection="1">
      <alignment horizontal="center" vertical="center"/>
      <protection hidden="1"/>
    </xf>
    <xf numFmtId="0" fontId="54" fillId="0" borderId="26" xfId="0" applyNumberFormat="1" applyFont="1" applyFill="1" applyBorder="1" applyAlignment="1" applyProtection="1">
      <alignment horizontal="center" vertical="center"/>
      <protection hidden="1"/>
    </xf>
    <xf numFmtId="0" fontId="54" fillId="0" borderId="19" xfId="0" applyNumberFormat="1" applyFont="1" applyFill="1" applyBorder="1" applyAlignment="1" applyProtection="1">
      <alignment horizontal="center" vertical="center"/>
      <protection hidden="1"/>
    </xf>
    <xf numFmtId="0" fontId="54" fillId="0" borderId="45" xfId="0" applyNumberFormat="1" applyFont="1" applyFill="1" applyBorder="1" applyAlignment="1" applyProtection="1">
      <alignment horizontal="center" vertical="center"/>
      <protection hidden="1"/>
    </xf>
    <xf numFmtId="0" fontId="54" fillId="0" borderId="59" xfId="0" applyNumberFormat="1" applyFont="1" applyFill="1" applyBorder="1" applyAlignment="1" applyProtection="1">
      <alignment horizontal="center" vertical="center"/>
      <protection hidden="1"/>
    </xf>
    <xf numFmtId="0" fontId="69" fillId="0" borderId="59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69" fillId="0" borderId="63" xfId="0" applyFont="1" applyBorder="1" applyAlignment="1">
      <alignment horizontal="center" vertical="center"/>
    </xf>
    <xf numFmtId="0" fontId="69" fillId="0" borderId="64" xfId="0" applyFont="1" applyBorder="1" applyAlignment="1">
      <alignment horizontal="center" vertical="center"/>
    </xf>
    <xf numFmtId="201" fontId="13" fillId="0" borderId="26" xfId="0" applyNumberFormat="1" applyFont="1" applyBorder="1" applyAlignment="1" applyProtection="1">
      <alignment horizontal="left" vertical="center"/>
      <protection hidden="1"/>
    </xf>
    <xf numFmtId="201" fontId="13" fillId="0" borderId="19" xfId="0" applyNumberFormat="1" applyFont="1" applyBorder="1" applyAlignment="1" applyProtection="1">
      <alignment horizontal="left" vertical="center"/>
      <protection hidden="1"/>
    </xf>
    <xf numFmtId="201" fontId="13" fillId="0" borderId="45" xfId="0" applyNumberFormat="1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center" wrapText="1"/>
      <protection hidden="1"/>
    </xf>
    <xf numFmtId="0" fontId="4" fillId="0" borderId="19" xfId="0" applyFont="1" applyBorder="1" applyAlignment="1" applyProtection="1">
      <alignment horizontal="center" wrapText="1"/>
      <protection hidden="1"/>
    </xf>
    <xf numFmtId="0" fontId="4" fillId="0" borderId="21" xfId="0" applyFont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13" fillId="0" borderId="19" xfId="0" applyFont="1" applyBorder="1" applyAlignment="1" applyProtection="1">
      <alignment horizontal="left" vertical="center"/>
      <protection hidden="1" locked="0"/>
    </xf>
    <xf numFmtId="0" fontId="13" fillId="0" borderId="45" xfId="0" applyFont="1" applyBorder="1" applyAlignment="1" applyProtection="1">
      <alignment horizontal="left" vertical="center"/>
      <protection hidden="1" locked="0"/>
    </xf>
    <xf numFmtId="49" fontId="43" fillId="0" borderId="59" xfId="0" applyNumberFormat="1" applyFont="1" applyBorder="1" applyAlignment="1" applyProtection="1">
      <alignment horizontal="center" vertical="center"/>
      <protection hidden="1" locked="0"/>
    </xf>
    <xf numFmtId="49" fontId="43" fillId="0" borderId="71" xfId="0" applyNumberFormat="1" applyFont="1" applyBorder="1" applyAlignment="1" applyProtection="1">
      <alignment horizontal="center" vertical="center"/>
      <protection hidden="1" locked="0"/>
    </xf>
    <xf numFmtId="0" fontId="65" fillId="0" borderId="26" xfId="0" applyNumberFormat="1" applyFont="1" applyFill="1" applyBorder="1" applyAlignment="1" applyProtection="1">
      <alignment horizontal="center" vertical="center"/>
      <protection hidden="1"/>
    </xf>
    <xf numFmtId="0" fontId="65" fillId="0" borderId="19" xfId="0" applyNumberFormat="1" applyFont="1" applyFill="1" applyBorder="1" applyAlignment="1" applyProtection="1">
      <alignment horizontal="center" vertical="center"/>
      <protection hidden="1"/>
    </xf>
    <xf numFmtId="0" fontId="55" fillId="0" borderId="1" xfId="0" applyNumberFormat="1" applyFont="1" applyFill="1" applyBorder="1" applyAlignment="1" applyProtection="1">
      <alignment horizontal="center" vertical="center"/>
      <protection hidden="1"/>
    </xf>
    <xf numFmtId="0" fontId="40" fillId="0" borderId="49" xfId="0" applyFont="1" applyFill="1" applyBorder="1" applyAlignment="1" applyProtection="1">
      <alignment horizontal="center" vertical="center"/>
      <protection hidden="1"/>
    </xf>
    <xf numFmtId="0" fontId="40" fillId="0" borderId="50" xfId="0" applyFont="1" applyFill="1" applyBorder="1" applyAlignment="1" applyProtection="1">
      <alignment horizontal="center" vertical="center"/>
      <protection hidden="1"/>
    </xf>
    <xf numFmtId="0" fontId="40" fillId="0" borderId="51" xfId="0" applyFont="1" applyFill="1" applyBorder="1" applyAlignment="1" applyProtection="1">
      <alignment horizontal="center" vertical="center"/>
      <protection hidden="1"/>
    </xf>
    <xf numFmtId="198" fontId="39" fillId="0" borderId="12" xfId="0" applyNumberFormat="1" applyFont="1" applyBorder="1" applyAlignment="1" applyProtection="1">
      <alignment horizontal="center" vertical="center"/>
      <protection hidden="1"/>
    </xf>
    <xf numFmtId="198" fontId="39" fillId="0" borderId="10" xfId="0" applyNumberFormat="1" applyFont="1" applyBorder="1" applyAlignment="1" applyProtection="1">
      <alignment horizontal="center" vertical="center"/>
      <protection hidden="1"/>
    </xf>
    <xf numFmtId="198" fontId="39" fillId="0" borderId="13" xfId="0" applyNumberFormat="1" applyFont="1" applyBorder="1" applyAlignment="1" applyProtection="1">
      <alignment horizontal="center" vertical="center"/>
      <protection hidden="1"/>
    </xf>
    <xf numFmtId="198" fontId="39" fillId="0" borderId="14" xfId="0" applyNumberFormat="1" applyFont="1" applyBorder="1" applyAlignment="1" applyProtection="1">
      <alignment horizontal="center" vertical="center"/>
      <protection hidden="1"/>
    </xf>
    <xf numFmtId="198" fontId="39" fillId="0" borderId="0" xfId="0" applyNumberFormat="1" applyFont="1" applyBorder="1" applyAlignment="1" applyProtection="1">
      <alignment horizontal="center" vertical="center"/>
      <protection hidden="1"/>
    </xf>
    <xf numFmtId="198" fontId="39" fillId="0" borderId="5" xfId="0" applyNumberFormat="1" applyFont="1" applyBorder="1" applyAlignment="1" applyProtection="1">
      <alignment horizontal="center" vertical="center"/>
      <protection hidden="1"/>
    </xf>
    <xf numFmtId="198" fontId="39" fillId="0" borderId="48" xfId="0" applyNumberFormat="1" applyFont="1" applyBorder="1" applyAlignment="1" applyProtection="1">
      <alignment horizontal="center" vertical="center"/>
      <protection hidden="1"/>
    </xf>
    <xf numFmtId="198" fontId="39" fillId="0" borderId="19" xfId="0" applyNumberFormat="1" applyFont="1" applyBorder="1" applyAlignment="1" applyProtection="1">
      <alignment horizontal="center" vertical="center"/>
      <protection hidden="1"/>
    </xf>
    <xf numFmtId="198" fontId="39" fillId="0" borderId="21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70" fillId="0" borderId="16" xfId="0" applyNumberFormat="1" applyFont="1" applyFill="1" applyBorder="1" applyAlignment="1" applyProtection="1">
      <alignment horizontal="center" vertical="center"/>
      <protection hidden="1"/>
    </xf>
    <xf numFmtId="0" fontId="70" fillId="0" borderId="10" xfId="0" applyNumberFormat="1" applyFont="1" applyFill="1" applyBorder="1" applyAlignment="1" applyProtection="1">
      <alignment horizontal="center" vertical="center"/>
      <protection hidden="1"/>
    </xf>
    <xf numFmtId="0" fontId="70" fillId="0" borderId="13" xfId="0" applyNumberFormat="1" applyFont="1" applyFill="1" applyBorder="1" applyAlignment="1" applyProtection="1">
      <alignment horizontal="center" vertical="center"/>
      <protection hidden="1"/>
    </xf>
    <xf numFmtId="0" fontId="70" fillId="0" borderId="4" xfId="0" applyNumberFormat="1" applyFont="1" applyFill="1" applyBorder="1" applyAlignment="1" applyProtection="1">
      <alignment horizontal="center" vertical="center"/>
      <protection hidden="1"/>
    </xf>
    <xf numFmtId="0" fontId="70" fillId="0" borderId="0" xfId="0" applyNumberFormat="1" applyFont="1" applyFill="1" applyBorder="1" applyAlignment="1" applyProtection="1">
      <alignment horizontal="center" vertical="center"/>
      <protection hidden="1"/>
    </xf>
    <xf numFmtId="0" fontId="70" fillId="0" borderId="5" xfId="0" applyNumberFormat="1" applyFont="1" applyFill="1" applyBorder="1" applyAlignment="1" applyProtection="1">
      <alignment horizontal="center" vertical="center"/>
      <protection hidden="1"/>
    </xf>
    <xf numFmtId="0" fontId="70" fillId="0" borderId="26" xfId="0" applyNumberFormat="1" applyFont="1" applyFill="1" applyBorder="1" applyAlignment="1" applyProtection="1">
      <alignment horizontal="center" vertical="center"/>
      <protection hidden="1"/>
    </xf>
    <xf numFmtId="0" fontId="70" fillId="0" borderId="19" xfId="0" applyNumberFormat="1" applyFont="1" applyFill="1" applyBorder="1" applyAlignment="1" applyProtection="1">
      <alignment horizontal="center" vertical="center"/>
      <protection hidden="1"/>
    </xf>
    <xf numFmtId="0" fontId="70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left" vertical="center" wrapText="1"/>
      <protection/>
    </xf>
    <xf numFmtId="0" fontId="5" fillId="6" borderId="10" xfId="0" applyFont="1" applyFill="1" applyBorder="1" applyAlignment="1" applyProtection="1">
      <alignment horizontal="left" vertical="center" wrapText="1"/>
      <protection/>
    </xf>
    <xf numFmtId="0" fontId="5" fillId="6" borderId="74" xfId="0" applyFont="1" applyFill="1" applyBorder="1" applyAlignment="1" applyProtection="1">
      <alignment horizontal="left" vertical="center" wrapText="1"/>
      <protection/>
    </xf>
    <xf numFmtId="0" fontId="5" fillId="6" borderId="75" xfId="0" applyFont="1" applyFill="1" applyBorder="1" applyAlignment="1" applyProtection="1">
      <alignment horizontal="left" vertical="center" wrapText="1"/>
      <protection/>
    </xf>
    <xf numFmtId="0" fontId="5" fillId="6" borderId="76" xfId="0" applyFont="1" applyFill="1" applyBorder="1" applyAlignment="1" applyProtection="1">
      <alignment horizontal="left" vertical="center" wrapText="1"/>
      <protection/>
    </xf>
    <xf numFmtId="0" fontId="5" fillId="6" borderId="77" xfId="0" applyFont="1" applyFill="1" applyBorder="1" applyAlignment="1" applyProtection="1">
      <alignment horizontal="left" vertical="center" wrapText="1"/>
      <protection/>
    </xf>
    <xf numFmtId="0" fontId="17" fillId="3" borderId="65" xfId="0" applyFont="1" applyFill="1" applyBorder="1" applyAlignment="1" applyProtection="1">
      <alignment horizontal="center" vertical="center"/>
      <protection/>
    </xf>
    <xf numFmtId="0" fontId="17" fillId="3" borderId="78" xfId="0" applyFont="1" applyFill="1" applyBorder="1" applyAlignment="1" applyProtection="1">
      <alignment horizontal="center" vertical="center"/>
      <protection/>
    </xf>
    <xf numFmtId="0" fontId="19" fillId="3" borderId="6" xfId="0" applyFont="1" applyFill="1" applyBorder="1" applyAlignment="1" applyProtection="1">
      <alignment horizontal="center" vertical="center" wrapText="1"/>
      <protection/>
    </xf>
    <xf numFmtId="0" fontId="19" fillId="3" borderId="8" xfId="0" applyFont="1" applyFill="1" applyBorder="1" applyAlignment="1" applyProtection="1">
      <alignment horizontal="center" vertical="center" wrapText="1"/>
      <protection/>
    </xf>
    <xf numFmtId="0" fontId="19" fillId="3" borderId="19" xfId="0" applyFont="1" applyFill="1" applyBorder="1" applyAlignment="1" applyProtection="1">
      <alignment horizontal="center" vertical="center" wrapText="1"/>
      <protection/>
    </xf>
    <xf numFmtId="0" fontId="19" fillId="3" borderId="21" xfId="0" applyFont="1" applyFill="1" applyBorder="1" applyAlignment="1" applyProtection="1">
      <alignment horizontal="center" vertical="center" wrapText="1"/>
      <protection/>
    </xf>
    <xf numFmtId="0" fontId="1" fillId="3" borderId="26" xfId="0" applyFont="1" applyFill="1" applyBorder="1" applyAlignment="1" applyProtection="1">
      <alignment horizontal="center" vertical="center"/>
      <protection/>
    </xf>
    <xf numFmtId="0" fontId="1" fillId="3" borderId="19" xfId="0" applyFont="1" applyFill="1" applyBorder="1" applyAlignment="1" applyProtection="1">
      <alignment horizontal="center" vertical="center"/>
      <protection/>
    </xf>
    <xf numFmtId="0" fontId="12" fillId="4" borderId="79" xfId="0" applyFont="1" applyFill="1" applyBorder="1" applyAlignment="1" applyProtection="1">
      <alignment horizontal="center" vertical="center"/>
      <protection/>
    </xf>
    <xf numFmtId="0" fontId="12" fillId="4" borderId="80" xfId="0" applyFont="1" applyFill="1" applyBorder="1" applyAlignment="1" applyProtection="1">
      <alignment horizontal="center" vertical="center"/>
      <protection/>
    </xf>
    <xf numFmtId="0" fontId="12" fillId="4" borderId="81" xfId="0" applyFont="1" applyFill="1" applyBorder="1" applyAlignment="1" applyProtection="1">
      <alignment horizontal="center" vertical="center"/>
      <protection/>
    </xf>
    <xf numFmtId="0" fontId="5" fillId="6" borderId="46" xfId="0" applyFont="1" applyFill="1" applyBorder="1" applyAlignment="1" applyProtection="1">
      <alignment horizontal="left" vertical="center" wrapText="1"/>
      <protection/>
    </xf>
    <xf numFmtId="0" fontId="5" fillId="6" borderId="40" xfId="0" applyFont="1" applyFill="1" applyBorder="1" applyAlignment="1" applyProtection="1">
      <alignment horizontal="left" vertical="center" wrapText="1"/>
      <protection/>
    </xf>
    <xf numFmtId="0" fontId="5" fillId="6" borderId="82" xfId="0" applyFont="1" applyFill="1" applyBorder="1" applyAlignment="1" applyProtection="1">
      <alignment horizontal="left" vertical="center" wrapText="1"/>
      <protection/>
    </xf>
    <xf numFmtId="0" fontId="17" fillId="3" borderId="70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 applyProtection="1">
      <alignment horizontal="left" vertical="center" wrapText="1"/>
      <protection/>
    </xf>
    <xf numFmtId="0" fontId="5" fillId="6" borderId="6" xfId="0" applyFont="1" applyFill="1" applyBorder="1" applyAlignment="1" applyProtection="1">
      <alignment horizontal="left" vertical="center" wrapText="1"/>
      <protection/>
    </xf>
    <xf numFmtId="0" fontId="5" fillId="6" borderId="83" xfId="0" applyFont="1" applyFill="1" applyBorder="1" applyAlignment="1" applyProtection="1">
      <alignment horizontal="left" vertical="center" wrapText="1"/>
      <protection/>
    </xf>
    <xf numFmtId="0" fontId="17" fillId="3" borderId="68" xfId="0" applyFont="1" applyFill="1" applyBorder="1" applyAlignment="1" applyProtection="1">
      <alignment horizontal="center" vertical="center"/>
      <protection/>
    </xf>
    <xf numFmtId="0" fontId="22" fillId="8" borderId="15" xfId="0" applyFont="1" applyFill="1" applyBorder="1" applyAlignment="1" applyProtection="1">
      <alignment horizontal="center" vertical="center"/>
      <protection/>
    </xf>
    <xf numFmtId="0" fontId="22" fillId="8" borderId="6" xfId="0" applyFont="1" applyFill="1" applyBorder="1" applyAlignment="1" applyProtection="1">
      <alignment horizontal="center" vertical="center"/>
      <protection/>
    </xf>
    <xf numFmtId="0" fontId="22" fillId="8" borderId="8" xfId="0" applyFont="1" applyFill="1" applyBorder="1" applyAlignment="1" applyProtection="1">
      <alignment horizontal="center" vertical="center"/>
      <protection/>
    </xf>
    <xf numFmtId="0" fontId="11" fillId="14" borderId="57" xfId="0" applyFont="1" applyFill="1" applyBorder="1" applyAlignment="1" applyProtection="1">
      <alignment horizontal="center" vertical="center"/>
      <protection/>
    </xf>
    <xf numFmtId="0" fontId="7" fillId="14" borderId="57" xfId="0" applyFont="1" applyFill="1" applyBorder="1" applyAlignment="1" applyProtection="1">
      <alignment horizontal="center" vertical="center"/>
      <protection/>
    </xf>
    <xf numFmtId="0" fontId="21" fillId="0" borderId="1" xfId="15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196" fontId="1" fillId="0" borderId="0" xfId="0" applyNumberFormat="1" applyFont="1" applyFill="1" applyAlignment="1" applyProtection="1">
      <alignment horizontal="center" vertical="center"/>
      <protection/>
    </xf>
    <xf numFmtId="0" fontId="32" fillId="4" borderId="84" xfId="0" applyFont="1" applyFill="1" applyBorder="1" applyAlignment="1" applyProtection="1">
      <alignment horizontal="center" vertical="center" wrapText="1"/>
      <protection/>
    </xf>
    <xf numFmtId="209" fontId="37" fillId="0" borderId="24" xfId="0" applyNumberFormat="1" applyFont="1" applyFill="1" applyBorder="1" applyAlignment="1" applyProtection="1">
      <alignment horizontal="right" vertical="center"/>
      <protection/>
    </xf>
    <xf numFmtId="209" fontId="37" fillId="0" borderId="25" xfId="0" applyNumberFormat="1" applyFont="1" applyFill="1" applyBorder="1" applyAlignment="1" applyProtection="1">
      <alignment horizontal="right" vertical="center"/>
      <protection/>
    </xf>
    <xf numFmtId="188" fontId="37" fillId="0" borderId="85" xfId="0" applyNumberFormat="1" applyFont="1" applyFill="1" applyBorder="1" applyAlignment="1" applyProtection="1">
      <alignment horizontal="right" vertical="center"/>
      <protection locked="0"/>
    </xf>
    <xf numFmtId="188" fontId="37" fillId="0" borderId="24" xfId="0" applyNumberFormat="1" applyFont="1" applyFill="1" applyBorder="1" applyAlignment="1" applyProtection="1">
      <alignment horizontal="right" vertical="center"/>
      <protection locked="0"/>
    </xf>
    <xf numFmtId="188" fontId="37" fillId="0" borderId="25" xfId="0" applyNumberFormat="1" applyFont="1" applyFill="1" applyBorder="1" applyAlignment="1" applyProtection="1">
      <alignment horizontal="right" vertical="center"/>
      <protection locked="0"/>
    </xf>
    <xf numFmtId="188" fontId="37" fillId="0" borderId="86" xfId="0" applyNumberFormat="1" applyFont="1" applyFill="1" applyBorder="1" applyAlignment="1" applyProtection="1">
      <alignment horizontal="right" vertical="center"/>
      <protection/>
    </xf>
    <xf numFmtId="188" fontId="37" fillId="0" borderId="85" xfId="0" applyNumberFormat="1" applyFont="1" applyFill="1" applyBorder="1" applyAlignment="1" applyProtection="1">
      <alignment horizontal="right" vertical="center"/>
      <protection/>
    </xf>
    <xf numFmtId="188" fontId="37" fillId="0" borderId="2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0" fillId="4" borderId="1" xfId="0" applyFont="1" applyFill="1" applyBorder="1" applyAlignment="1" applyProtection="1">
      <alignment horizontal="center" vertical="center" textRotation="90"/>
      <protection/>
    </xf>
    <xf numFmtId="0" fontId="28" fillId="0" borderId="1" xfId="0" applyNumberFormat="1" applyFont="1" applyFill="1" applyBorder="1" applyAlignment="1" applyProtection="1">
      <alignment horizontal="left" vertical="center"/>
      <protection locked="0"/>
    </xf>
    <xf numFmtId="0" fontId="28" fillId="0" borderId="1" xfId="0" applyNumberFormat="1" applyFont="1" applyFill="1" applyBorder="1" applyAlignment="1" applyProtection="1">
      <alignment horizontal="left" vertical="center"/>
      <protection/>
    </xf>
    <xf numFmtId="0" fontId="11" fillId="14" borderId="15" xfId="0" applyFont="1" applyFill="1" applyBorder="1" applyAlignment="1" applyProtection="1">
      <alignment horizontal="center" vertical="center"/>
      <protection/>
    </xf>
    <xf numFmtId="0" fontId="7" fillId="14" borderId="6" xfId="0" applyFont="1" applyFill="1" applyBorder="1" applyAlignment="1" applyProtection="1">
      <alignment horizontal="center" vertical="center"/>
      <protection/>
    </xf>
    <xf numFmtId="0" fontId="7" fillId="14" borderId="8" xfId="0" applyFont="1" applyFill="1" applyBorder="1" applyAlignment="1" applyProtection="1">
      <alignment horizontal="center" vertical="center"/>
      <protection/>
    </xf>
    <xf numFmtId="0" fontId="30" fillId="4" borderId="87" xfId="0" applyFont="1" applyFill="1" applyBorder="1" applyAlignment="1" applyProtection="1">
      <alignment horizontal="center" vertical="center" textRotation="90"/>
      <protection/>
    </xf>
    <xf numFmtId="0" fontId="34" fillId="4" borderId="79" xfId="0" applyFont="1" applyFill="1" applyBorder="1" applyAlignment="1" applyProtection="1">
      <alignment horizontal="center" vertical="center"/>
      <protection/>
    </xf>
    <xf numFmtId="0" fontId="34" fillId="4" borderId="80" xfId="0" applyFont="1" applyFill="1" applyBorder="1" applyAlignment="1" applyProtection="1">
      <alignment horizontal="center" vertical="center"/>
      <protection/>
    </xf>
    <xf numFmtId="0" fontId="32" fillId="4" borderId="80" xfId="0" applyFont="1" applyFill="1" applyBorder="1" applyAlignment="1" applyProtection="1">
      <alignment horizontal="center" vertical="center"/>
      <protection/>
    </xf>
    <xf numFmtId="0" fontId="32" fillId="4" borderId="81" xfId="0" applyFont="1" applyFill="1" applyBorder="1" applyAlignment="1" applyProtection="1">
      <alignment horizontal="center" vertical="center"/>
      <protection/>
    </xf>
    <xf numFmtId="181" fontId="34" fillId="4" borderId="79" xfId="0" applyNumberFormat="1" applyFont="1" applyFill="1" applyBorder="1" applyAlignment="1" applyProtection="1">
      <alignment horizontal="left" vertical="center"/>
      <protection/>
    </xf>
    <xf numFmtId="181" fontId="34" fillId="4" borderId="80" xfId="0" applyNumberFormat="1" applyFont="1" applyFill="1" applyBorder="1" applyAlignment="1" applyProtection="1">
      <alignment horizontal="left" vertical="center"/>
      <protection/>
    </xf>
    <xf numFmtId="181" fontId="33" fillId="4" borderId="80" xfId="0" applyNumberFormat="1" applyFont="1" applyFill="1" applyBorder="1" applyAlignment="1" applyProtection="1">
      <alignment horizontal="left" vertical="center"/>
      <protection/>
    </xf>
    <xf numFmtId="49" fontId="38" fillId="0" borderId="25" xfId="0" applyNumberFormat="1" applyFont="1" applyFill="1" applyBorder="1" applyAlignment="1" applyProtection="1">
      <alignment horizontal="center" vertical="center"/>
      <protection locked="0"/>
    </xf>
    <xf numFmtId="49" fontId="38" fillId="0" borderId="25" xfId="0" applyNumberFormat="1" applyFont="1" applyFill="1" applyBorder="1" applyAlignment="1" applyProtection="1" quotePrefix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/>
      <protection/>
    </xf>
    <xf numFmtId="0" fontId="17" fillId="0" borderId="19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1">
    <dxf>
      <font>
        <color rgb="FFFFFFFF"/>
      </font>
      <border/>
    </dxf>
    <dxf>
      <fill>
        <patternFill patternType="gray125">
          <bgColor indexed="65"/>
        </patternFill>
      </fill>
      <border/>
    </dxf>
    <dxf>
      <fill>
        <patternFill>
          <bgColor rgb="FFFFFF99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strike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99"/>
      </font>
      <border/>
    </dxf>
    <dxf>
      <font>
        <color rgb="FFFFFFFF"/>
      </font>
      <fill>
        <patternFill patternType="gray125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0000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90</xdr:row>
      <xdr:rowOff>0</xdr:rowOff>
    </xdr:from>
    <xdr:to>
      <xdr:col>32</xdr:col>
      <xdr:colOff>95250</xdr:colOff>
      <xdr:row>92</xdr:row>
      <xdr:rowOff>219075</xdr:rowOff>
    </xdr:to>
    <xdr:grpSp>
      <xdr:nvGrpSpPr>
        <xdr:cNvPr id="1" name="Group 153"/>
        <xdr:cNvGrpSpPr>
          <a:grpSpLocks/>
        </xdr:cNvGrpSpPr>
      </xdr:nvGrpSpPr>
      <xdr:grpSpPr>
        <a:xfrm>
          <a:off x="6267450" y="9915525"/>
          <a:ext cx="838200" cy="447675"/>
          <a:chOff x="630" y="1414"/>
          <a:chExt cx="63" cy="55"/>
        </a:xfrm>
        <a:solidFill>
          <a:srgbClr val="FFFFFF"/>
        </a:solidFill>
      </xdr:grpSpPr>
    </xdr:grpSp>
    <xdr:clientData/>
  </xdr:twoCellAnchor>
  <xdr:twoCellAnchor>
    <xdr:from>
      <xdr:col>16</xdr:col>
      <xdr:colOff>66675</xdr:colOff>
      <xdr:row>72</xdr:row>
      <xdr:rowOff>0</xdr:rowOff>
    </xdr:from>
    <xdr:to>
      <xdr:col>32</xdr:col>
      <xdr:colOff>161925</xdr:colOff>
      <xdr:row>72</xdr:row>
      <xdr:rowOff>0</xdr:rowOff>
    </xdr:to>
    <xdr:sp>
      <xdr:nvSpPr>
        <xdr:cNvPr id="5" name="TextBox 97"/>
        <xdr:cNvSpPr txBox="1">
          <a:spLocks noChangeArrowheads="1"/>
        </xdr:cNvSpPr>
      </xdr:nvSpPr>
      <xdr:spPr>
        <a:xfrm>
          <a:off x="3943350" y="8763000"/>
          <a:ext cx="3228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28</xdr:col>
      <xdr:colOff>95250</xdr:colOff>
      <xdr:row>90</xdr:row>
      <xdr:rowOff>0</xdr:rowOff>
    </xdr:from>
    <xdr:to>
      <xdr:col>32</xdr:col>
      <xdr:colOff>95250</xdr:colOff>
      <xdr:row>93</xdr:row>
      <xdr:rowOff>9525</xdr:rowOff>
    </xdr:to>
    <xdr:sp>
      <xdr:nvSpPr>
        <xdr:cNvPr id="6" name="Rectangle 154"/>
        <xdr:cNvSpPr>
          <a:spLocks/>
        </xdr:cNvSpPr>
      </xdr:nvSpPr>
      <xdr:spPr>
        <a:xfrm>
          <a:off x="6267450" y="9915525"/>
          <a:ext cx="838200" cy="4667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85725</xdr:rowOff>
    </xdr:from>
    <xdr:to>
      <xdr:col>9</xdr:col>
      <xdr:colOff>123825</xdr:colOff>
      <xdr:row>14</xdr:row>
      <xdr:rowOff>38100</xdr:rowOff>
    </xdr:to>
    <xdr:pic>
      <xdr:nvPicPr>
        <xdr:cNvPr id="7" name="5 Imagen" descr="LOGO NUEVO FA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06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118</xdr:row>
      <xdr:rowOff>66675</xdr:rowOff>
    </xdr:from>
    <xdr:to>
      <xdr:col>10</xdr:col>
      <xdr:colOff>19050</xdr:colOff>
      <xdr:row>123</xdr:row>
      <xdr:rowOff>9525</xdr:rowOff>
    </xdr:to>
    <xdr:pic>
      <xdr:nvPicPr>
        <xdr:cNvPr id="8" name="5 Imagen" descr="LOGO NUEVO FA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1963400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19050</xdr:colOff>
      <xdr:row>10</xdr:row>
      <xdr:rowOff>47625</xdr:rowOff>
    </xdr:from>
    <xdr:to>
      <xdr:col>31</xdr:col>
      <xdr:colOff>247650</xdr:colOff>
      <xdr:row>15</xdr:row>
      <xdr:rowOff>9525</xdr:rowOff>
    </xdr:to>
    <xdr:grpSp>
      <xdr:nvGrpSpPr>
        <xdr:cNvPr id="9" name="Group 224"/>
        <xdr:cNvGrpSpPr>
          <a:grpSpLocks/>
        </xdr:cNvGrpSpPr>
      </xdr:nvGrpSpPr>
      <xdr:grpSpPr>
        <a:xfrm>
          <a:off x="5743575" y="1352550"/>
          <a:ext cx="1219200" cy="685800"/>
          <a:chOff x="603" y="142"/>
          <a:chExt cx="128" cy="72"/>
        </a:xfrm>
        <a:solidFill>
          <a:srgbClr val="FFFFFF"/>
        </a:solidFill>
      </xdr:grpSpPr>
      <xdr:pic>
        <xdr:nvPicPr>
          <xdr:cNvPr id="10" name="Picture 22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6" y="142"/>
            <a:ext cx="92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3" y="185"/>
            <a:ext cx="128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104775</xdr:colOff>
      <xdr:row>118</xdr:row>
      <xdr:rowOff>38100</xdr:rowOff>
    </xdr:from>
    <xdr:to>
      <xdr:col>32</xdr:col>
      <xdr:colOff>38100</xdr:colOff>
      <xdr:row>123</xdr:row>
      <xdr:rowOff>0</xdr:rowOff>
    </xdr:to>
    <xdr:grpSp>
      <xdr:nvGrpSpPr>
        <xdr:cNvPr id="12" name="Group 225"/>
        <xdr:cNvGrpSpPr>
          <a:grpSpLocks/>
        </xdr:cNvGrpSpPr>
      </xdr:nvGrpSpPr>
      <xdr:grpSpPr>
        <a:xfrm>
          <a:off x="5829300" y="11934825"/>
          <a:ext cx="1219200" cy="685800"/>
          <a:chOff x="603" y="142"/>
          <a:chExt cx="128" cy="72"/>
        </a:xfrm>
        <a:solidFill>
          <a:srgbClr val="FFFFFF"/>
        </a:solidFill>
      </xdr:grpSpPr>
      <xdr:pic>
        <xdr:nvPicPr>
          <xdr:cNvPr id="13" name="Picture 2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6" y="142"/>
            <a:ext cx="92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2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3" y="185"/>
            <a:ext cx="128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0</xdr:rowOff>
    </xdr:from>
    <xdr:to>
      <xdr:col>4</xdr:col>
      <xdr:colOff>390525</xdr:colOff>
      <xdr:row>2</xdr:row>
      <xdr:rowOff>590550</xdr:rowOff>
    </xdr:to>
    <xdr:pic>
      <xdr:nvPicPr>
        <xdr:cNvPr id="1" name="5 Imagen" descr="LOGO NUEVO FA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A@HOT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103octanos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103octanos.com" TargetMode="External" /><Relationship Id="rId2" Type="http://schemas.openxmlformats.org/officeDocument/2006/relationships/hyperlink" Target="mailto:info@103octanos.com" TargetMode="External" /><Relationship Id="rId3" Type="http://schemas.openxmlformats.org/officeDocument/2006/relationships/hyperlink" Target="mailto:info@103octanos.com" TargetMode="External" /><Relationship Id="rId4" Type="http://schemas.openxmlformats.org/officeDocument/2006/relationships/hyperlink" Target="mailto:info@103octanos.com" TargetMode="External" /><Relationship Id="rId5" Type="http://schemas.openxmlformats.org/officeDocument/2006/relationships/hyperlink" Target="mailto:info@103octanos.com" TargetMode="External" /><Relationship Id="rId6" Type="http://schemas.openxmlformats.org/officeDocument/2006/relationships/hyperlink" Target="mailto:info@103octanos.com" TargetMode="Externa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188"/>
  <sheetViews>
    <sheetView showGridLines="0" showRowColHeaders="0" showZeros="0" tabSelected="1" showOutlineSymbols="0" zoomScale="110" zoomScaleNormal="110" workbookViewId="0" topLeftCell="A1">
      <pane xSplit="34" ySplit="10" topLeftCell="AI73" activePane="bottomRight" state="frozen"/>
      <selection pane="topLeft" activeCell="A1" sqref="A1"/>
      <selection pane="topRight" activeCell="AI1" sqref="AI1"/>
      <selection pane="bottomLeft" activeCell="A11" sqref="A11"/>
      <selection pane="bottomRight" activeCell="C69" sqref="C69"/>
    </sheetView>
  </sheetViews>
  <sheetFormatPr defaultColWidth="11.421875" defaultRowHeight="15" customHeight="1" zeroHeight="1"/>
  <cols>
    <col min="1" max="1" width="6.7109375" style="80" customWidth="1"/>
    <col min="2" max="2" width="2.57421875" style="80" customWidth="1"/>
    <col min="3" max="3" width="4.7109375" style="80" customWidth="1"/>
    <col min="4" max="7" width="3.421875" style="80" customWidth="1"/>
    <col min="8" max="8" width="4.57421875" style="80" customWidth="1"/>
    <col min="9" max="9" width="2.28125" style="80" customWidth="1"/>
    <col min="10" max="10" width="3.421875" style="80" customWidth="1"/>
    <col min="11" max="11" width="1.28515625" style="80" customWidth="1"/>
    <col min="12" max="12" width="7.28125" style="80" customWidth="1"/>
    <col min="13" max="14" width="3.421875" style="80" customWidth="1"/>
    <col min="15" max="15" width="2.7109375" style="80" customWidth="1"/>
    <col min="16" max="16" width="2.00390625" style="80" customWidth="1"/>
    <col min="17" max="17" width="3.7109375" style="80" customWidth="1"/>
    <col min="18" max="18" width="2.00390625" style="80" customWidth="1"/>
    <col min="19" max="19" width="1.1484375" style="80" customWidth="1"/>
    <col min="20" max="21" width="2.00390625" style="80" customWidth="1"/>
    <col min="22" max="23" width="3.421875" style="80" customWidth="1"/>
    <col min="24" max="24" width="4.7109375" style="80" customWidth="1"/>
    <col min="25" max="25" width="2.7109375" style="80" customWidth="1"/>
    <col min="26" max="26" width="2.57421875" style="80" customWidth="1"/>
    <col min="27" max="27" width="3.28125" style="80" customWidth="1"/>
    <col min="28" max="28" width="3.421875" style="80" customWidth="1"/>
    <col min="29" max="29" width="2.7109375" style="80" customWidth="1"/>
    <col min="30" max="30" width="2.00390625" style="80" customWidth="1"/>
    <col min="31" max="31" width="3.421875" style="80" customWidth="1"/>
    <col min="32" max="32" width="4.421875" style="80" customWidth="1"/>
    <col min="33" max="33" width="3.421875" style="80" customWidth="1"/>
    <col min="34" max="34" width="2.57421875" style="80" customWidth="1"/>
    <col min="35" max="35" width="6.7109375" style="80" customWidth="1"/>
    <col min="36" max="36" width="1.1484375" style="80" customWidth="1"/>
    <col min="37" max="16384" width="11.421875" style="80" hidden="1" customWidth="1"/>
  </cols>
  <sheetData>
    <row r="1" spans="2:34" ht="4.5" customHeight="1"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</row>
    <row r="2" spans="2:34" s="81" customFormat="1" ht="3.75" customHeigh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7"/>
    </row>
    <row r="3" spans="2:34" s="81" customFormat="1" ht="12" customHeight="1">
      <c r="B3" s="78"/>
      <c r="C3" s="84" t="s">
        <v>54</v>
      </c>
      <c r="D3" s="73" t="s">
        <v>53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9"/>
    </row>
    <row r="4" spans="2:34" s="81" customFormat="1" ht="12" customHeight="1">
      <c r="B4" s="78"/>
      <c r="C4" s="84" t="s">
        <v>55</v>
      </c>
      <c r="D4" s="73" t="s">
        <v>209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9"/>
    </row>
    <row r="5" spans="2:34" s="81" customFormat="1" ht="12" customHeight="1">
      <c r="B5" s="78"/>
      <c r="C5" s="8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9"/>
    </row>
    <row r="6" spans="2:34" s="81" customFormat="1" ht="24" customHeight="1">
      <c r="B6" s="507" t="s">
        <v>210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9"/>
    </row>
    <row r="7" spans="2:34" ht="4.5" customHeight="1">
      <c r="B7" s="85"/>
      <c r="C7" s="86"/>
      <c r="D7" s="87"/>
      <c r="E7" s="88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2:34" ht="12.75" customHeight="1">
      <c r="B8" s="512" t="str">
        <f>Opcion</f>
        <v>ESTADO NORMAL (Todos los datos visibles)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93"/>
      <c r="P8" s="85"/>
      <c r="Q8" s="514" t="s">
        <v>188</v>
      </c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6"/>
    </row>
    <row r="9" spans="2:34" s="81" customFormat="1" ht="12.75" customHeight="1">
      <c r="B9" s="510" t="str">
        <f>Opcion2</f>
        <v>Active la casilla para imprimir un Boletín de Inscripción vacío</v>
      </c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90"/>
      <c r="Q9" s="517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9"/>
    </row>
    <row r="10" spans="2:34" ht="4.5" customHeight="1">
      <c r="B10" s="82"/>
      <c r="C10" s="86"/>
      <c r="D10" s="87"/>
      <c r="E10" s="88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9"/>
      <c r="Z10" s="89"/>
      <c r="AA10" s="89"/>
      <c r="AB10" s="89"/>
      <c r="AC10" s="89"/>
      <c r="AD10" s="89"/>
      <c r="AE10" s="89"/>
      <c r="AF10" s="89"/>
      <c r="AG10" s="89"/>
      <c r="AH10" s="83"/>
    </row>
    <row r="11" spans="2:34" ht="13.5" customHeight="1">
      <c r="B11" s="9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3"/>
    </row>
    <row r="12" spans="2:34" ht="17.25" customHeight="1">
      <c r="B12" s="46"/>
      <c r="C12" s="10"/>
      <c r="D12" s="10"/>
      <c r="E12" s="10"/>
      <c r="F12" s="10"/>
      <c r="G12" s="325">
        <f ca="1">NOW()</f>
        <v>42117.506713310184</v>
      </c>
      <c r="H12" s="325"/>
      <c r="I12" s="325"/>
      <c r="J12" s="325"/>
      <c r="K12" s="52"/>
      <c r="L12" s="326" t="s">
        <v>220</v>
      </c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52"/>
      <c r="AA12" s="52"/>
      <c r="AB12" s="52"/>
      <c r="AC12" s="52"/>
      <c r="AD12" s="52"/>
      <c r="AE12" s="52"/>
      <c r="AF12" s="52"/>
      <c r="AG12" s="52"/>
      <c r="AH12" s="47"/>
    </row>
    <row r="13" spans="2:34" ht="3" customHeight="1">
      <c r="B13" s="4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47"/>
    </row>
    <row r="14" spans="2:34" ht="16.5" customHeight="1">
      <c r="B14" s="46"/>
      <c r="C14" s="10"/>
      <c r="D14" s="10"/>
      <c r="E14" s="10"/>
      <c r="F14" s="10"/>
      <c r="G14" s="52"/>
      <c r="H14" s="52"/>
      <c r="I14" s="52"/>
      <c r="J14" s="52"/>
      <c r="K14" s="52"/>
      <c r="L14" s="327" t="s">
        <v>338</v>
      </c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52"/>
      <c r="AA14" s="52"/>
      <c r="AB14" s="52"/>
      <c r="AC14" s="52"/>
      <c r="AD14" s="52"/>
      <c r="AE14" s="52"/>
      <c r="AF14"/>
      <c r="AG14" s="52"/>
      <c r="AH14" s="47"/>
    </row>
    <row r="15" spans="2:34" ht="6.75" customHeight="1">
      <c r="B15" s="46"/>
      <c r="C15" s="10"/>
      <c r="D15" s="10"/>
      <c r="E15" s="10"/>
      <c r="F15" s="10"/>
      <c r="G15" s="10"/>
      <c r="H15" s="147"/>
      <c r="I15" s="147"/>
      <c r="J15" s="147"/>
      <c r="K15" s="14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147"/>
      <c r="AA15" s="147"/>
      <c r="AB15" s="147"/>
      <c r="AC15" s="147"/>
      <c r="AD15" s="147"/>
      <c r="AE15" s="147"/>
      <c r="AF15" s="147"/>
      <c r="AG15" s="147"/>
      <c r="AH15" s="47"/>
    </row>
    <row r="16" spans="2:34" ht="2.25" customHeight="1">
      <c r="B16" s="48">
        <v>3</v>
      </c>
      <c r="C16" s="10"/>
      <c r="D16" s="10"/>
      <c r="E16" s="10"/>
      <c r="F16" s="10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47"/>
    </row>
    <row r="17" spans="2:34" ht="12" customHeight="1">
      <c r="B17" s="48"/>
      <c r="C17" s="310" t="s">
        <v>21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2"/>
      <c r="Y17" s="119"/>
      <c r="Z17" s="310" t="s">
        <v>204</v>
      </c>
      <c r="AA17" s="311"/>
      <c r="AB17" s="311"/>
      <c r="AC17" s="311"/>
      <c r="AD17" s="311"/>
      <c r="AE17" s="311"/>
      <c r="AF17" s="311"/>
      <c r="AG17" s="312"/>
      <c r="AH17" s="47"/>
    </row>
    <row r="18" spans="2:34" ht="6" customHeight="1">
      <c r="B18" s="48"/>
      <c r="C18" s="313" t="str">
        <f>IF(Blanco=TRUE,"",' Derechos de Inscripción '!B18)</f>
        <v>CIRCITO GUDIX MIKE G.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5"/>
      <c r="Y18" s="119"/>
      <c r="Z18" s="319">
        <f>IF(Blanco=TRUE,"",' Derechos de Inscripción '!L38)</f>
        <v>42141</v>
      </c>
      <c r="AA18" s="320"/>
      <c r="AB18" s="320"/>
      <c r="AC18" s="320"/>
      <c r="AD18" s="320"/>
      <c r="AE18" s="320"/>
      <c r="AF18" s="320"/>
      <c r="AG18" s="321"/>
      <c r="AH18" s="47"/>
    </row>
    <row r="19" spans="2:34" ht="12" customHeight="1">
      <c r="B19" s="48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8"/>
      <c r="Y19" s="119"/>
      <c r="Z19" s="322"/>
      <c r="AA19" s="323"/>
      <c r="AB19" s="323"/>
      <c r="AC19" s="323"/>
      <c r="AD19" s="323"/>
      <c r="AE19" s="323"/>
      <c r="AF19" s="323"/>
      <c r="AG19" s="324"/>
      <c r="AH19" s="47"/>
    </row>
    <row r="20" spans="2:34" ht="6" customHeight="1">
      <c r="B20" s="48"/>
      <c r="C20" s="28"/>
      <c r="D20" s="28"/>
      <c r="E20" s="28"/>
      <c r="F20" s="28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28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47"/>
    </row>
    <row r="21" spans="2:34" ht="19.5" customHeight="1">
      <c r="B21" s="46"/>
      <c r="C21" s="504" t="str">
        <f>IF(Blanco=TRUE,"",' Derechos de Inscripción '!D21)</f>
        <v>103 OCTANOS </v>
      </c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6"/>
      <c r="Q21" s="10"/>
      <c r="R21" s="494" t="s">
        <v>183</v>
      </c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6"/>
      <c r="AH21" s="47"/>
    </row>
    <row r="22" spans="2:34" ht="6.75" customHeight="1">
      <c r="B22" s="46"/>
      <c r="C22" s="456" t="str">
        <f>IF(Blanco=TRUE,"",' Derechos de Inscripción '!D22)</f>
        <v>Avd. Antonio Machado 138</v>
      </c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8"/>
      <c r="Q22" s="10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47"/>
    </row>
    <row r="23" spans="2:34" ht="6.75" customHeight="1">
      <c r="B23" s="46"/>
      <c r="C23" s="456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8"/>
      <c r="Q23" s="10"/>
      <c r="R23" s="279" t="s">
        <v>184</v>
      </c>
      <c r="S23" s="280"/>
      <c r="T23" s="280"/>
      <c r="U23" s="280"/>
      <c r="V23" s="280"/>
      <c r="W23" s="280"/>
      <c r="X23" s="280"/>
      <c r="Y23" s="280"/>
      <c r="Z23" s="281"/>
      <c r="AA23" s="497" t="s">
        <v>185</v>
      </c>
      <c r="AB23" s="498"/>
      <c r="AC23" s="498"/>
      <c r="AD23" s="499"/>
      <c r="AE23" s="279" t="s">
        <v>189</v>
      </c>
      <c r="AF23" s="280"/>
      <c r="AG23" s="281"/>
      <c r="AH23" s="47"/>
    </row>
    <row r="24" spans="2:34" ht="6.75" customHeight="1">
      <c r="B24" s="46"/>
      <c r="C24" s="479" t="str">
        <f>IF(Blanco=TRUE,"",IF(TEXT(' Derechos de Inscripción '!D23,"00000")=" ","",TEXT(' Derechos de Inscripción '!D23,"00000")&amp;"-"&amp;' Derechos de Inscripción '!F23&amp;" "&amp;' Derechos de Inscripción '!D24))</f>
        <v>29630-BENALMADENA (MALAGA)</v>
      </c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1"/>
      <c r="Q24" s="10"/>
      <c r="R24" s="282"/>
      <c r="S24" s="283"/>
      <c r="T24" s="283"/>
      <c r="U24" s="283"/>
      <c r="V24" s="283"/>
      <c r="W24" s="283"/>
      <c r="X24" s="283"/>
      <c r="Y24" s="283"/>
      <c r="Z24" s="284"/>
      <c r="AA24" s="500"/>
      <c r="AB24" s="501"/>
      <c r="AC24" s="501"/>
      <c r="AD24" s="502"/>
      <c r="AE24" s="282"/>
      <c r="AF24" s="283"/>
      <c r="AG24" s="284"/>
      <c r="AH24" s="47"/>
    </row>
    <row r="25" spans="2:34" ht="6.75" customHeight="1">
      <c r="B25" s="46"/>
      <c r="C25" s="479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1"/>
      <c r="Q25" s="10"/>
      <c r="R25" s="482" t="s">
        <v>186</v>
      </c>
      <c r="S25" s="483"/>
      <c r="T25" s="483"/>
      <c r="U25" s="483"/>
      <c r="V25" s="488"/>
      <c r="W25" s="488"/>
      <c r="X25" s="488"/>
      <c r="Y25" s="488"/>
      <c r="Z25" s="489"/>
      <c r="AA25" s="462"/>
      <c r="AB25" s="463"/>
      <c r="AC25" s="463"/>
      <c r="AD25" s="464"/>
      <c r="AE25" s="465"/>
      <c r="AF25" s="466"/>
      <c r="AG25" s="467"/>
      <c r="AH25" s="47"/>
    </row>
    <row r="26" spans="2:34" ht="6.75" customHeight="1">
      <c r="B26" s="46"/>
      <c r="C26" s="456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607865525</v>
      </c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8"/>
      <c r="Q26" s="10"/>
      <c r="R26" s="484"/>
      <c r="S26" s="485"/>
      <c r="T26" s="485"/>
      <c r="U26" s="485"/>
      <c r="V26" s="490"/>
      <c r="W26" s="490"/>
      <c r="X26" s="490"/>
      <c r="Y26" s="490"/>
      <c r="Z26" s="491"/>
      <c r="AA26" s="465"/>
      <c r="AB26" s="466"/>
      <c r="AC26" s="466"/>
      <c r="AD26" s="467"/>
      <c r="AE26" s="465"/>
      <c r="AF26" s="466"/>
      <c r="AG26" s="467"/>
      <c r="AH26" s="47"/>
    </row>
    <row r="27" spans="2:34" ht="6.75" customHeight="1">
      <c r="B27" s="46"/>
      <c r="C27" s="456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8"/>
      <c r="Q27" s="10"/>
      <c r="R27" s="486"/>
      <c r="S27" s="487"/>
      <c r="T27" s="487"/>
      <c r="U27" s="487"/>
      <c r="V27" s="492"/>
      <c r="W27" s="492"/>
      <c r="X27" s="492"/>
      <c r="Y27" s="492"/>
      <c r="Z27" s="493"/>
      <c r="AA27" s="465"/>
      <c r="AB27" s="466"/>
      <c r="AC27" s="466"/>
      <c r="AD27" s="467"/>
      <c r="AE27" s="465"/>
      <c r="AF27" s="466"/>
      <c r="AG27" s="467"/>
      <c r="AH27" s="47"/>
    </row>
    <row r="28" spans="2:34" ht="6.75" customHeight="1">
      <c r="B28" s="46"/>
      <c r="C28" s="471" t="str">
        <f>IF(Blanco=TRUE,"","e_mail: "&amp;' Derechos de Inscripción '!H25)</f>
        <v>e_mail: info@103octanos.com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3"/>
      <c r="Q28" s="10"/>
      <c r="R28" s="450" t="s">
        <v>187</v>
      </c>
      <c r="S28" s="451"/>
      <c r="T28" s="451"/>
      <c r="U28" s="451"/>
      <c r="V28" s="443"/>
      <c r="W28" s="444"/>
      <c r="X28" s="444"/>
      <c r="Y28" s="444"/>
      <c r="Z28" s="445"/>
      <c r="AA28" s="465"/>
      <c r="AB28" s="466"/>
      <c r="AC28" s="466"/>
      <c r="AD28" s="467"/>
      <c r="AE28" s="465"/>
      <c r="AF28" s="466"/>
      <c r="AG28" s="467"/>
      <c r="AH28" s="47"/>
    </row>
    <row r="29" spans="2:34" ht="6" customHeight="1">
      <c r="B29" s="46"/>
      <c r="C29" s="471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3"/>
      <c r="Q29" s="10"/>
      <c r="R29" s="452"/>
      <c r="S29" s="453"/>
      <c r="T29" s="453"/>
      <c r="U29" s="453"/>
      <c r="V29" s="446"/>
      <c r="W29" s="446"/>
      <c r="X29" s="446"/>
      <c r="Y29" s="446"/>
      <c r="Z29" s="447"/>
      <c r="AA29" s="465"/>
      <c r="AB29" s="466"/>
      <c r="AC29" s="466"/>
      <c r="AD29" s="467"/>
      <c r="AE29" s="465"/>
      <c r="AF29" s="466"/>
      <c r="AG29" s="467"/>
      <c r="AH29" s="47"/>
    </row>
    <row r="30" spans="2:34" ht="6" customHeight="1">
      <c r="B30" s="46"/>
      <c r="C30" s="474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6"/>
      <c r="Q30" s="10"/>
      <c r="R30" s="454"/>
      <c r="S30" s="455"/>
      <c r="T30" s="455"/>
      <c r="U30" s="455"/>
      <c r="V30" s="448"/>
      <c r="W30" s="448"/>
      <c r="X30" s="448"/>
      <c r="Y30" s="448"/>
      <c r="Z30" s="449"/>
      <c r="AA30" s="468"/>
      <c r="AB30" s="469"/>
      <c r="AC30" s="469"/>
      <c r="AD30" s="470"/>
      <c r="AE30" s="468"/>
      <c r="AF30" s="469"/>
      <c r="AG30" s="470"/>
      <c r="AH30" s="47"/>
    </row>
    <row r="31" spans="2:34" ht="3.75" customHeight="1">
      <c r="B31" s="4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47"/>
    </row>
    <row r="32" spans="2:34" ht="19.5" customHeight="1">
      <c r="B32" s="46"/>
      <c r="C32" s="459" t="s">
        <v>0</v>
      </c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1"/>
      <c r="AH32" s="47"/>
    </row>
    <row r="33" spans="2:34" ht="3.75" customHeight="1">
      <c r="B33" s="46"/>
      <c r="C33" s="16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47"/>
    </row>
    <row r="34" spans="2:34" ht="12" customHeight="1" hidden="1">
      <c r="B34" s="46"/>
      <c r="C34" s="520" t="s">
        <v>196</v>
      </c>
      <c r="D34" s="114" t="s">
        <v>197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6"/>
      <c r="AH34" s="47"/>
    </row>
    <row r="35" spans="2:34" ht="12" customHeight="1" hidden="1">
      <c r="B35" s="46"/>
      <c r="C35" s="520"/>
      <c r="D35" s="15" t="s">
        <v>57</v>
      </c>
      <c r="E35" s="10"/>
      <c r="F35" s="10"/>
      <c r="G35" s="10"/>
      <c r="H35" s="10"/>
      <c r="I35" s="10"/>
      <c r="J35" s="10"/>
      <c r="K35" s="10"/>
      <c r="L35" s="23" t="s">
        <v>58</v>
      </c>
      <c r="M35" s="10"/>
      <c r="N35" s="10"/>
      <c r="O35" s="10"/>
      <c r="P35" s="10"/>
      <c r="Q35" s="17"/>
      <c r="R35" s="10"/>
      <c r="S35" s="10"/>
      <c r="T35" s="10"/>
      <c r="U35" s="16"/>
      <c r="V35" s="23" t="s">
        <v>1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  <c r="AH35" s="47"/>
    </row>
    <row r="36" spans="2:34" ht="18" customHeight="1" hidden="1">
      <c r="B36" s="46"/>
      <c r="C36" s="520"/>
      <c r="D36" s="380" t="s">
        <v>223</v>
      </c>
      <c r="E36" s="381"/>
      <c r="F36" s="381"/>
      <c r="G36" s="381"/>
      <c r="H36" s="381"/>
      <c r="I36" s="381"/>
      <c r="J36" s="381"/>
      <c r="K36" s="381"/>
      <c r="L36" s="433" t="s">
        <v>224</v>
      </c>
      <c r="M36" s="381"/>
      <c r="N36" s="381"/>
      <c r="O36" s="381"/>
      <c r="P36" s="381"/>
      <c r="Q36" s="381"/>
      <c r="R36" s="381"/>
      <c r="S36" s="381"/>
      <c r="T36" s="381"/>
      <c r="U36" s="382"/>
      <c r="V36" s="433" t="s">
        <v>225</v>
      </c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437"/>
      <c r="AH36" s="47"/>
    </row>
    <row r="37" spans="2:34" ht="12" customHeight="1" hidden="1">
      <c r="B37" s="46"/>
      <c r="C37" s="520"/>
      <c r="D37" s="114" t="s">
        <v>198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6"/>
      <c r="AH37" s="47"/>
    </row>
    <row r="38" spans="2:34" ht="12" customHeight="1">
      <c r="B38" s="46"/>
      <c r="C38" s="520"/>
      <c r="D38" s="163" t="s">
        <v>199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64"/>
      <c r="Q38" s="165" t="s">
        <v>200</v>
      </c>
      <c r="R38" s="165"/>
      <c r="S38" s="165"/>
      <c r="T38" s="16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47"/>
    </row>
    <row r="39" spans="2:34" ht="18" customHeight="1">
      <c r="B39" s="46"/>
      <c r="C39" s="520"/>
      <c r="D39" s="380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2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437"/>
      <c r="AH39" s="47"/>
    </row>
    <row r="40" spans="2:34" ht="12" customHeight="1">
      <c r="B40" s="46"/>
      <c r="C40" s="520"/>
      <c r="D40" s="27" t="s">
        <v>2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32" t="s">
        <v>3</v>
      </c>
      <c r="R40" s="32"/>
      <c r="S40" s="32"/>
      <c r="T40" s="32"/>
      <c r="U40" s="33"/>
      <c r="V40" s="34" t="s">
        <v>4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  <c r="AH40" s="47"/>
    </row>
    <row r="41" spans="2:34" ht="18" customHeight="1">
      <c r="B41" s="46"/>
      <c r="C41" s="520"/>
      <c r="D41" s="380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2"/>
      <c r="Q41" s="435"/>
      <c r="R41" s="435"/>
      <c r="S41" s="435"/>
      <c r="T41" s="435"/>
      <c r="U41" s="436"/>
      <c r="V41" s="433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437"/>
      <c r="AH41" s="47"/>
    </row>
    <row r="42" spans="2:34" ht="15" customHeight="1">
      <c r="B42" s="46"/>
      <c r="C42" s="520"/>
      <c r="D42" s="37" t="s">
        <v>5</v>
      </c>
      <c r="E42" s="38"/>
      <c r="F42" s="38"/>
      <c r="G42" s="38"/>
      <c r="H42" s="38"/>
      <c r="I42" s="33"/>
      <c r="J42" s="32" t="s">
        <v>6</v>
      </c>
      <c r="K42" s="38"/>
      <c r="L42" s="38"/>
      <c r="M42" s="38"/>
      <c r="N42" s="38"/>
      <c r="O42" s="38"/>
      <c r="P42" s="33"/>
      <c r="Q42" s="32" t="s">
        <v>8</v>
      </c>
      <c r="R42" s="38"/>
      <c r="S42" s="38"/>
      <c r="T42" s="38"/>
      <c r="U42" s="38"/>
      <c r="V42" s="38"/>
      <c r="W42" s="38"/>
      <c r="X42" s="38"/>
      <c r="Y42" s="34" t="s">
        <v>7</v>
      </c>
      <c r="Z42" s="32"/>
      <c r="AA42" s="38"/>
      <c r="AB42" s="38"/>
      <c r="AC42" s="33"/>
      <c r="AD42" s="32" t="s">
        <v>9</v>
      </c>
      <c r="AE42" s="32"/>
      <c r="AF42" s="38"/>
      <c r="AG42" s="39"/>
      <c r="AH42" s="47"/>
    </row>
    <row r="43" spans="2:34" ht="18" customHeight="1">
      <c r="B43" s="46"/>
      <c r="C43" s="520"/>
      <c r="D43" s="380"/>
      <c r="E43" s="381"/>
      <c r="F43" s="381"/>
      <c r="G43" s="381"/>
      <c r="H43" s="381"/>
      <c r="I43" s="382"/>
      <c r="J43" s="433"/>
      <c r="K43" s="381"/>
      <c r="L43" s="381"/>
      <c r="M43" s="381"/>
      <c r="N43" s="381"/>
      <c r="O43" s="381"/>
      <c r="P43" s="382"/>
      <c r="Q43" s="433"/>
      <c r="R43" s="381"/>
      <c r="S43" s="381"/>
      <c r="T43" s="381"/>
      <c r="U43" s="381"/>
      <c r="V43" s="381"/>
      <c r="W43" s="381"/>
      <c r="X43" s="381"/>
      <c r="Y43" s="440"/>
      <c r="Z43" s="441"/>
      <c r="AA43" s="441"/>
      <c r="AB43" s="441"/>
      <c r="AC43" s="442"/>
      <c r="AD43" s="438"/>
      <c r="AE43" s="438"/>
      <c r="AF43" s="438"/>
      <c r="AG43" s="439"/>
      <c r="AH43" s="47"/>
    </row>
    <row r="44" spans="2:34" ht="15" customHeight="1">
      <c r="B44" s="46"/>
      <c r="C44" s="520"/>
      <c r="D44" s="27" t="s">
        <v>10</v>
      </c>
      <c r="E44" s="28"/>
      <c r="F44" s="28"/>
      <c r="G44" s="28"/>
      <c r="H44" s="29"/>
      <c r="I44" s="40" t="s">
        <v>10</v>
      </c>
      <c r="J44" s="28"/>
      <c r="K44" s="28"/>
      <c r="L44" s="28"/>
      <c r="M44" s="29"/>
      <c r="N44" s="40" t="s">
        <v>11</v>
      </c>
      <c r="O44" s="28"/>
      <c r="P44" s="28"/>
      <c r="Q44" s="28"/>
      <c r="R44" s="28"/>
      <c r="S44" s="28"/>
      <c r="T44" s="28"/>
      <c r="U44" s="29"/>
      <c r="V44" s="30" t="s">
        <v>12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31"/>
      <c r="AH44" s="47"/>
    </row>
    <row r="45" spans="2:34" ht="18" customHeight="1">
      <c r="B45" s="46"/>
      <c r="C45" s="520"/>
      <c r="D45" s="434"/>
      <c r="E45" s="422"/>
      <c r="F45" s="422"/>
      <c r="G45" s="422"/>
      <c r="H45" s="423"/>
      <c r="I45" s="421"/>
      <c r="J45" s="422"/>
      <c r="K45" s="422"/>
      <c r="L45" s="422"/>
      <c r="M45" s="423"/>
      <c r="N45" s="421"/>
      <c r="O45" s="422"/>
      <c r="P45" s="422"/>
      <c r="Q45" s="422"/>
      <c r="R45" s="422"/>
      <c r="S45" s="422"/>
      <c r="T45" s="422"/>
      <c r="U45" s="423"/>
      <c r="V45" s="523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7"/>
      <c r="AH45" s="47"/>
    </row>
    <row r="46" spans="2:34" ht="4.5" customHeight="1">
      <c r="B46" s="4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47"/>
    </row>
    <row r="47" spans="2:34" ht="12" customHeight="1">
      <c r="B47" s="46"/>
      <c r="C47" s="430" t="s">
        <v>201</v>
      </c>
      <c r="D47" s="24" t="s">
        <v>57</v>
      </c>
      <c r="E47" s="12"/>
      <c r="F47" s="12"/>
      <c r="G47" s="12"/>
      <c r="H47" s="12"/>
      <c r="I47" s="12"/>
      <c r="J47" s="12"/>
      <c r="K47" s="12"/>
      <c r="L47" s="91" t="s">
        <v>58</v>
      </c>
      <c r="M47" s="12"/>
      <c r="N47" s="12"/>
      <c r="O47" s="12"/>
      <c r="P47" s="12"/>
      <c r="Q47" s="25"/>
      <c r="R47" s="12"/>
      <c r="S47" s="12"/>
      <c r="T47" s="12"/>
      <c r="U47" s="13"/>
      <c r="V47" s="91" t="s">
        <v>1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4"/>
      <c r="AH47" s="47"/>
    </row>
    <row r="48" spans="2:34" ht="18" customHeight="1">
      <c r="B48" s="46"/>
      <c r="C48" s="431"/>
      <c r="D48" s="380"/>
      <c r="E48" s="381"/>
      <c r="F48" s="381"/>
      <c r="G48" s="381"/>
      <c r="H48" s="381"/>
      <c r="I48" s="381"/>
      <c r="J48" s="381"/>
      <c r="K48" s="381"/>
      <c r="L48" s="433"/>
      <c r="M48" s="381"/>
      <c r="N48" s="381"/>
      <c r="O48" s="381"/>
      <c r="P48" s="381"/>
      <c r="Q48" s="381"/>
      <c r="R48" s="381"/>
      <c r="S48" s="381"/>
      <c r="T48" s="381"/>
      <c r="U48" s="382"/>
      <c r="V48" s="433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437"/>
      <c r="AH48" s="47"/>
    </row>
    <row r="49" spans="2:34" ht="12" customHeight="1">
      <c r="B49" s="46"/>
      <c r="C49" s="431"/>
      <c r="D49" s="15" t="s">
        <v>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6"/>
      <c r="Q49" s="18" t="s">
        <v>3</v>
      </c>
      <c r="R49" s="18"/>
      <c r="S49" s="18"/>
      <c r="T49" s="18"/>
      <c r="U49" s="19"/>
      <c r="V49" s="20" t="s">
        <v>4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47"/>
    </row>
    <row r="50" spans="2:34" ht="18" customHeight="1">
      <c r="B50" s="46"/>
      <c r="C50" s="431"/>
      <c r="D50" s="380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2"/>
      <c r="Q50" s="435"/>
      <c r="R50" s="435"/>
      <c r="S50" s="435"/>
      <c r="T50" s="435"/>
      <c r="U50" s="436"/>
      <c r="V50" s="433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437"/>
      <c r="AH50" s="47"/>
    </row>
    <row r="51" spans="2:34" ht="15" customHeight="1">
      <c r="B51" s="46"/>
      <c r="C51" s="431"/>
      <c r="D51" s="37" t="s">
        <v>5</v>
      </c>
      <c r="E51" s="38"/>
      <c r="F51" s="38"/>
      <c r="G51" s="38"/>
      <c r="H51" s="38"/>
      <c r="I51" s="33"/>
      <c r="J51" s="32" t="s">
        <v>6</v>
      </c>
      <c r="K51" s="38"/>
      <c r="L51" s="38"/>
      <c r="M51" s="38"/>
      <c r="N51" s="38"/>
      <c r="O51" s="38"/>
      <c r="P51" s="33"/>
      <c r="Q51" s="32" t="s">
        <v>202</v>
      </c>
      <c r="R51" s="38"/>
      <c r="S51" s="38"/>
      <c r="T51" s="38"/>
      <c r="U51" s="38"/>
      <c r="V51" s="38"/>
      <c r="W51" s="38"/>
      <c r="X51" s="38"/>
      <c r="Y51" s="34" t="s">
        <v>7</v>
      </c>
      <c r="Z51" s="32"/>
      <c r="AA51" s="38"/>
      <c r="AB51" s="38"/>
      <c r="AC51" s="33"/>
      <c r="AD51" s="32" t="s">
        <v>203</v>
      </c>
      <c r="AE51" s="32"/>
      <c r="AF51" s="38"/>
      <c r="AG51" s="39"/>
      <c r="AH51" s="47"/>
    </row>
    <row r="52" spans="2:34" ht="18" customHeight="1">
      <c r="B52" s="46"/>
      <c r="C52" s="431"/>
      <c r="D52" s="380"/>
      <c r="E52" s="381"/>
      <c r="F52" s="381"/>
      <c r="G52" s="381"/>
      <c r="H52" s="381"/>
      <c r="I52" s="382"/>
      <c r="J52" s="433"/>
      <c r="K52" s="381"/>
      <c r="L52" s="381"/>
      <c r="M52" s="381"/>
      <c r="N52" s="381"/>
      <c r="O52" s="381"/>
      <c r="P52" s="382"/>
      <c r="Q52" s="521"/>
      <c r="R52" s="522"/>
      <c r="S52" s="522"/>
      <c r="T52" s="522"/>
      <c r="U52" s="522"/>
      <c r="V52" s="522"/>
      <c r="W52" s="522"/>
      <c r="X52" s="522"/>
      <c r="Y52" s="521"/>
      <c r="Z52" s="522"/>
      <c r="AA52" s="522"/>
      <c r="AB52" s="522"/>
      <c r="AC52" s="522"/>
      <c r="AD52" s="477"/>
      <c r="AE52" s="477"/>
      <c r="AF52" s="477"/>
      <c r="AG52" s="478"/>
      <c r="AH52" s="47"/>
    </row>
    <row r="53" spans="2:34" ht="15" customHeight="1">
      <c r="B53" s="46"/>
      <c r="C53" s="431"/>
      <c r="D53" s="27" t="s">
        <v>10</v>
      </c>
      <c r="E53" s="28"/>
      <c r="F53" s="28"/>
      <c r="G53" s="28"/>
      <c r="H53" s="29"/>
      <c r="I53" s="40" t="s">
        <v>10</v>
      </c>
      <c r="J53" s="28"/>
      <c r="K53" s="28"/>
      <c r="L53" s="28"/>
      <c r="M53" s="29"/>
      <c r="N53" s="40" t="s">
        <v>11</v>
      </c>
      <c r="O53" s="28"/>
      <c r="P53" s="28"/>
      <c r="Q53" s="28"/>
      <c r="R53" s="28"/>
      <c r="S53" s="28"/>
      <c r="T53" s="28"/>
      <c r="U53" s="29"/>
      <c r="V53" s="30" t="s">
        <v>12</v>
      </c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31"/>
      <c r="AH53" s="47"/>
    </row>
    <row r="54" spans="2:34" ht="18" customHeight="1">
      <c r="B54" s="46"/>
      <c r="C54" s="432"/>
      <c r="D54" s="434"/>
      <c r="E54" s="422"/>
      <c r="F54" s="422"/>
      <c r="G54" s="422"/>
      <c r="H54" s="423"/>
      <c r="I54" s="421"/>
      <c r="J54" s="422"/>
      <c r="K54" s="422"/>
      <c r="L54" s="422"/>
      <c r="M54" s="423"/>
      <c r="N54" s="421"/>
      <c r="O54" s="422"/>
      <c r="P54" s="422"/>
      <c r="Q54" s="422"/>
      <c r="R54" s="422"/>
      <c r="S54" s="422"/>
      <c r="T54" s="422"/>
      <c r="U54" s="423"/>
      <c r="V54" s="415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7"/>
      <c r="AH54" s="47"/>
    </row>
    <row r="55" spans="2:34" ht="3.75" customHeight="1">
      <c r="B55" s="4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47"/>
    </row>
    <row r="56" spans="2:34" ht="12" customHeight="1" hidden="1">
      <c r="B56" s="46"/>
      <c r="C56" s="430" t="s">
        <v>242</v>
      </c>
      <c r="D56" s="24" t="s">
        <v>57</v>
      </c>
      <c r="E56" s="12"/>
      <c r="F56" s="12"/>
      <c r="G56" s="12"/>
      <c r="H56" s="12"/>
      <c r="I56" s="12"/>
      <c r="J56" s="12"/>
      <c r="K56" s="12"/>
      <c r="L56" s="91" t="s">
        <v>58</v>
      </c>
      <c r="M56" s="12"/>
      <c r="N56" s="12"/>
      <c r="O56" s="12"/>
      <c r="P56" s="12"/>
      <c r="Q56" s="25"/>
      <c r="R56" s="12"/>
      <c r="S56" s="12"/>
      <c r="T56" s="12"/>
      <c r="U56" s="13"/>
      <c r="V56" s="91" t="s">
        <v>1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4"/>
      <c r="AH56" s="47"/>
    </row>
    <row r="57" spans="2:34" ht="18" customHeight="1" hidden="1">
      <c r="B57" s="46"/>
      <c r="C57" s="431"/>
      <c r="D57" s="380" t="s">
        <v>226</v>
      </c>
      <c r="E57" s="381"/>
      <c r="F57" s="381"/>
      <c r="G57" s="381"/>
      <c r="H57" s="381"/>
      <c r="I57" s="381"/>
      <c r="J57" s="381"/>
      <c r="K57" s="381"/>
      <c r="L57" s="433" t="s">
        <v>227</v>
      </c>
      <c r="M57" s="381"/>
      <c r="N57" s="381"/>
      <c r="O57" s="381"/>
      <c r="P57" s="381"/>
      <c r="Q57" s="381"/>
      <c r="R57" s="381"/>
      <c r="S57" s="381"/>
      <c r="T57" s="381"/>
      <c r="U57" s="382"/>
      <c r="V57" s="433" t="s">
        <v>225</v>
      </c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437"/>
      <c r="AH57" s="47"/>
    </row>
    <row r="58" spans="2:34" ht="12" customHeight="1" hidden="1">
      <c r="B58" s="46"/>
      <c r="C58" s="431"/>
      <c r="D58" s="15" t="s">
        <v>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6"/>
      <c r="Q58" s="18" t="s">
        <v>3</v>
      </c>
      <c r="R58" s="18"/>
      <c r="S58" s="18"/>
      <c r="T58" s="18"/>
      <c r="U58" s="19"/>
      <c r="V58" s="20" t="s">
        <v>4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47"/>
    </row>
    <row r="59" spans="2:34" ht="18" customHeight="1" hidden="1">
      <c r="B59" s="46"/>
      <c r="C59" s="431"/>
      <c r="D59" s="380" t="s">
        <v>228</v>
      </c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2"/>
      <c r="Q59" s="435">
        <v>23680</v>
      </c>
      <c r="R59" s="435"/>
      <c r="S59" s="435"/>
      <c r="T59" s="435"/>
      <c r="U59" s="436"/>
      <c r="V59" s="433" t="s">
        <v>221</v>
      </c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437"/>
      <c r="AH59" s="47"/>
    </row>
    <row r="60" spans="2:34" ht="15" customHeight="1" hidden="1">
      <c r="B60" s="46"/>
      <c r="C60" s="431"/>
      <c r="D60" s="37" t="s">
        <v>5</v>
      </c>
      <c r="E60" s="38"/>
      <c r="F60" s="38"/>
      <c r="G60" s="38"/>
      <c r="H60" s="38"/>
      <c r="I60" s="33"/>
      <c r="J60" s="32" t="s">
        <v>6</v>
      </c>
      <c r="K60" s="38"/>
      <c r="L60" s="38"/>
      <c r="M60" s="38"/>
      <c r="N60" s="38"/>
      <c r="O60" s="38"/>
      <c r="P60" s="33"/>
      <c r="Q60" s="32" t="s">
        <v>202</v>
      </c>
      <c r="R60" s="38"/>
      <c r="S60" s="38"/>
      <c r="T60" s="38"/>
      <c r="U60" s="38"/>
      <c r="V60" s="38"/>
      <c r="W60" s="38"/>
      <c r="X60" s="38"/>
      <c r="Y60" s="34" t="s">
        <v>7</v>
      </c>
      <c r="Z60" s="32"/>
      <c r="AA60" s="38"/>
      <c r="AB60" s="38"/>
      <c r="AC60" s="33"/>
      <c r="AD60" s="32" t="s">
        <v>203</v>
      </c>
      <c r="AE60" s="32"/>
      <c r="AF60" s="38"/>
      <c r="AG60" s="39"/>
      <c r="AH60" s="47"/>
    </row>
    <row r="61" spans="2:34" ht="18" customHeight="1" hidden="1">
      <c r="B61" s="46"/>
      <c r="C61" s="431"/>
      <c r="D61" s="380" t="s">
        <v>222</v>
      </c>
      <c r="E61" s="381"/>
      <c r="F61" s="381"/>
      <c r="G61" s="381"/>
      <c r="H61" s="381"/>
      <c r="I61" s="382"/>
      <c r="J61" s="433" t="s">
        <v>229</v>
      </c>
      <c r="K61" s="381"/>
      <c r="L61" s="381"/>
      <c r="M61" s="381"/>
      <c r="N61" s="381"/>
      <c r="O61" s="381"/>
      <c r="P61" s="382"/>
      <c r="Q61" s="521"/>
      <c r="R61" s="522"/>
      <c r="S61" s="522"/>
      <c r="T61" s="522"/>
      <c r="U61" s="522"/>
      <c r="V61" s="522"/>
      <c r="W61" s="522"/>
      <c r="X61" s="522"/>
      <c r="Y61" s="521"/>
      <c r="Z61" s="522"/>
      <c r="AA61" s="522"/>
      <c r="AB61" s="522"/>
      <c r="AC61" s="522"/>
      <c r="AD61" s="477"/>
      <c r="AE61" s="477"/>
      <c r="AF61" s="477"/>
      <c r="AG61" s="478"/>
      <c r="AH61" s="47"/>
    </row>
    <row r="62" spans="2:34" ht="15" customHeight="1" hidden="1">
      <c r="B62" s="46"/>
      <c r="C62" s="431"/>
      <c r="D62" s="27" t="s">
        <v>10</v>
      </c>
      <c r="E62" s="28"/>
      <c r="F62" s="28"/>
      <c r="G62" s="28"/>
      <c r="H62" s="29"/>
      <c r="I62" s="40" t="s">
        <v>10</v>
      </c>
      <c r="J62" s="28"/>
      <c r="K62" s="28"/>
      <c r="L62" s="28"/>
      <c r="M62" s="29"/>
      <c r="N62" s="40" t="s">
        <v>11</v>
      </c>
      <c r="O62" s="28"/>
      <c r="P62" s="28"/>
      <c r="Q62" s="28"/>
      <c r="R62" s="28"/>
      <c r="S62" s="28"/>
      <c r="T62" s="28"/>
      <c r="U62" s="29"/>
      <c r="V62" s="30" t="s">
        <v>12</v>
      </c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31"/>
      <c r="AH62" s="47"/>
    </row>
    <row r="63" spans="2:34" ht="18" customHeight="1" hidden="1">
      <c r="B63" s="46"/>
      <c r="C63" s="432"/>
      <c r="D63" s="434" t="s">
        <v>230</v>
      </c>
      <c r="E63" s="422"/>
      <c r="F63" s="422"/>
      <c r="G63" s="422"/>
      <c r="H63" s="423"/>
      <c r="I63" s="421" t="s">
        <v>240</v>
      </c>
      <c r="J63" s="422"/>
      <c r="K63" s="422"/>
      <c r="L63" s="422"/>
      <c r="M63" s="423"/>
      <c r="N63" s="421" t="s">
        <v>241</v>
      </c>
      <c r="O63" s="422"/>
      <c r="P63" s="422"/>
      <c r="Q63" s="422"/>
      <c r="R63" s="422"/>
      <c r="S63" s="422"/>
      <c r="T63" s="422"/>
      <c r="U63" s="423"/>
      <c r="V63" s="415" t="s">
        <v>231</v>
      </c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7"/>
      <c r="AH63" s="47"/>
    </row>
    <row r="64" spans="2:34" ht="3.75" customHeight="1">
      <c r="B64" s="4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47"/>
    </row>
    <row r="65" spans="2:34" ht="19.5" customHeight="1">
      <c r="B65" s="46"/>
      <c r="C65" s="459" t="s">
        <v>13</v>
      </c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0"/>
      <c r="AG65" s="461"/>
      <c r="AH65" s="47"/>
    </row>
    <row r="66" spans="2:34" ht="3" customHeight="1">
      <c r="B66" s="4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47"/>
    </row>
    <row r="67" spans="2:34" ht="11.25" customHeight="1">
      <c r="B67" s="46"/>
      <c r="C67" s="24" t="s">
        <v>107</v>
      </c>
      <c r="D67" s="12"/>
      <c r="E67" s="12"/>
      <c r="F67" s="12"/>
      <c r="G67" s="12"/>
      <c r="H67" s="117"/>
      <c r="I67" s="124"/>
      <c r="J67" s="128" t="s">
        <v>214</v>
      </c>
      <c r="K67" s="127"/>
      <c r="L67" s="127"/>
      <c r="M67" s="127"/>
      <c r="N67" s="127"/>
      <c r="O67" s="127"/>
      <c r="P67" s="127"/>
      <c r="Q67" s="411" t="s">
        <v>285</v>
      </c>
      <c r="R67" s="411"/>
      <c r="S67" s="411"/>
      <c r="T67" s="411"/>
      <c r="U67" s="411"/>
      <c r="V67" s="411"/>
      <c r="W67" s="411"/>
      <c r="X67" s="411"/>
      <c r="Y67" s="411"/>
      <c r="Z67" s="411"/>
      <c r="AA67" s="411" t="s">
        <v>330</v>
      </c>
      <c r="AB67" s="411"/>
      <c r="AC67" s="411"/>
      <c r="AD67" s="411"/>
      <c r="AE67" s="411"/>
      <c r="AF67" s="411"/>
      <c r="AG67" s="411"/>
      <c r="AH67" s="47"/>
    </row>
    <row r="68" spans="2:34" ht="18.75" customHeight="1">
      <c r="B68" s="46"/>
      <c r="C68" s="424"/>
      <c r="D68" s="425"/>
      <c r="E68" s="425"/>
      <c r="F68" s="425"/>
      <c r="G68" s="425"/>
      <c r="H68" s="425"/>
      <c r="I68" s="426"/>
      <c r="J68" s="427"/>
      <c r="K68" s="428"/>
      <c r="L68" s="428"/>
      <c r="M68" s="428"/>
      <c r="N68" s="428"/>
      <c r="O68" s="428"/>
      <c r="P68" s="429"/>
      <c r="Q68" s="562" t="str">
        <f>VLOOKUP(' Datos de Organizadores '!T31,' Datos de Organizadores '!U28:W38,3)</f>
        <v> </v>
      </c>
      <c r="R68" s="563"/>
      <c r="S68" s="563"/>
      <c r="T68" s="563"/>
      <c r="U68" s="563"/>
      <c r="V68" s="563"/>
      <c r="W68" s="563"/>
      <c r="X68" s="563"/>
      <c r="Y68" s="563"/>
      <c r="Z68" s="563"/>
      <c r="AA68" s="564" t="str">
        <f>IF(Q72="T",VLOOKUP(' Datos de Organizadores '!AA29,' Datos de Organizadores '!Z30:AB39,3)," ")</f>
        <v> </v>
      </c>
      <c r="AB68" s="564"/>
      <c r="AC68" s="564"/>
      <c r="AD68" s="564"/>
      <c r="AE68" s="564"/>
      <c r="AF68" s="564"/>
      <c r="AG68" s="564"/>
      <c r="AH68" s="47"/>
    </row>
    <row r="69" spans="2:34" ht="18.75" customHeight="1">
      <c r="B69" s="46"/>
      <c r="C69" s="15" t="s">
        <v>108</v>
      </c>
      <c r="D69" s="10"/>
      <c r="E69" s="10"/>
      <c r="F69" s="10"/>
      <c r="G69" s="10"/>
      <c r="H69" s="120"/>
      <c r="I69" s="125"/>
      <c r="J69" s="408" t="s">
        <v>331</v>
      </c>
      <c r="K69" s="409"/>
      <c r="L69" s="409"/>
      <c r="M69" s="409"/>
      <c r="N69" s="409"/>
      <c r="O69" s="409"/>
      <c r="P69" s="410"/>
      <c r="Q69" s="565" t="s">
        <v>219</v>
      </c>
      <c r="R69" s="566"/>
      <c r="S69" s="566"/>
      <c r="T69" s="566"/>
      <c r="U69" s="566"/>
      <c r="V69" s="566"/>
      <c r="W69" s="566"/>
      <c r="X69" s="566"/>
      <c r="Y69" s="566"/>
      <c r="Z69" s="566"/>
      <c r="AA69" s="566"/>
      <c r="AB69" s="566"/>
      <c r="AC69" s="566"/>
      <c r="AD69" s="566"/>
      <c r="AE69" s="566"/>
      <c r="AF69" s="566"/>
      <c r="AG69" s="567"/>
      <c r="AH69" s="47"/>
    </row>
    <row r="70" spans="2:34" ht="18" customHeight="1">
      <c r="B70" s="46"/>
      <c r="C70" s="380"/>
      <c r="D70" s="381"/>
      <c r="E70" s="381"/>
      <c r="F70" s="381"/>
      <c r="G70" s="381"/>
      <c r="H70" s="381"/>
      <c r="I70" s="382"/>
      <c r="J70" s="412">
        <f>VLOOKUP(' Datos de Organizadores '!W21,' Datos de Organizadores '!U22:W25,3)</f>
        <v>0</v>
      </c>
      <c r="K70" s="413"/>
      <c r="L70" s="413"/>
      <c r="M70" s="413"/>
      <c r="N70" s="413"/>
      <c r="O70" s="413"/>
      <c r="P70" s="414"/>
      <c r="Q70" s="418" t="s">
        <v>234</v>
      </c>
      <c r="R70" s="419"/>
      <c r="S70" s="419"/>
      <c r="T70" s="419"/>
      <c r="U70" s="419"/>
      <c r="V70" s="419"/>
      <c r="W70" s="419"/>
      <c r="X70" s="419"/>
      <c r="Y70" s="419"/>
      <c r="Z70" s="420"/>
      <c r="AA70" s="418" t="s">
        <v>300</v>
      </c>
      <c r="AB70" s="419"/>
      <c r="AC70" s="419"/>
      <c r="AD70" s="419"/>
      <c r="AE70" s="419"/>
      <c r="AF70" s="419"/>
      <c r="AG70" s="420"/>
      <c r="AH70" s="47"/>
    </row>
    <row r="71" spans="2:34" ht="15" customHeight="1">
      <c r="B71" s="46"/>
      <c r="C71" s="148" t="s">
        <v>110</v>
      </c>
      <c r="D71" s="132"/>
      <c r="E71" s="132"/>
      <c r="F71" s="132"/>
      <c r="G71" s="132"/>
      <c r="H71" s="133"/>
      <c r="I71" s="126"/>
      <c r="J71" s="20" t="s">
        <v>233</v>
      </c>
      <c r="K71" s="10"/>
      <c r="L71" s="10"/>
      <c r="M71" s="10"/>
      <c r="N71" s="10"/>
      <c r="O71" s="120"/>
      <c r="P71" s="134"/>
      <c r="Q71" s="403" t="s">
        <v>14</v>
      </c>
      <c r="R71" s="404"/>
      <c r="S71" s="404"/>
      <c r="T71" s="404"/>
      <c r="U71" s="404"/>
      <c r="V71" s="405"/>
      <c r="W71" s="406" t="s">
        <v>237</v>
      </c>
      <c r="X71" s="404"/>
      <c r="Y71" s="404"/>
      <c r="Z71" s="407"/>
      <c r="AA71" s="403" t="s">
        <v>14</v>
      </c>
      <c r="AB71" s="404"/>
      <c r="AC71" s="404"/>
      <c r="AD71" s="405"/>
      <c r="AE71" s="406" t="s">
        <v>237</v>
      </c>
      <c r="AF71" s="404"/>
      <c r="AG71" s="407"/>
      <c r="AH71" s="47"/>
    </row>
    <row r="72" spans="2:34" ht="18" customHeight="1">
      <c r="B72" s="46"/>
      <c r="C72" s="525"/>
      <c r="D72" s="526"/>
      <c r="E72" s="526"/>
      <c r="F72" s="526"/>
      <c r="G72" s="526"/>
      <c r="H72" s="526"/>
      <c r="I72" s="527"/>
      <c r="J72" s="383"/>
      <c r="K72" s="384"/>
      <c r="L72" s="384"/>
      <c r="M72" s="384"/>
      <c r="N72" s="384"/>
      <c r="O72" s="384"/>
      <c r="P72" s="384"/>
      <c r="Q72" s="385" t="str">
        <f>IF(Campeonato=2,"",IF(Grupo=12,"",VLOOKUP(' Datos de Organizadores '!T31,' Datos de Organizadores '!U28:X39,3)))</f>
        <v> </v>
      </c>
      <c r="R72" s="386"/>
      <c r="S72" s="386"/>
      <c r="T72" s="386"/>
      <c r="U72" s="386"/>
      <c r="V72" s="387"/>
      <c r="W72" s="540">
        <f>IF(Grupo&gt;1,IF(Grupo&lt;4,AA68,""),"")</f>
      </c>
      <c r="X72" s="541"/>
      <c r="Y72" s="541"/>
      <c r="Z72" s="542"/>
      <c r="AA72" s="531">
        <f>IF(Q72="Fm",Q72,"")</f>
      </c>
      <c r="AB72" s="532"/>
      <c r="AC72" s="532"/>
      <c r="AD72" s="533"/>
      <c r="AE72" s="578" t="str">
        <f>IF(Q72="fm",VLOOKUP(' Datos de Organizadores '!AA29,' Datos de Organizadores '!Z30:AB39,3)," ")</f>
        <v> </v>
      </c>
      <c r="AF72" s="579"/>
      <c r="AG72" s="580"/>
      <c r="AH72" s="47"/>
    </row>
    <row r="73" spans="2:34" ht="15" customHeight="1">
      <c r="B73" s="46"/>
      <c r="C73" s="148" t="s">
        <v>232</v>
      </c>
      <c r="D73" s="132"/>
      <c r="E73" s="132"/>
      <c r="F73" s="132"/>
      <c r="G73" s="132"/>
      <c r="H73" s="133"/>
      <c r="I73" s="126"/>
      <c r="J73" s="20" t="s">
        <v>215</v>
      </c>
      <c r="K73" s="10"/>
      <c r="L73" s="10"/>
      <c r="M73" s="10"/>
      <c r="N73" s="10"/>
      <c r="O73" s="120"/>
      <c r="P73" s="134"/>
      <c r="Q73" s="388"/>
      <c r="R73" s="389"/>
      <c r="S73" s="389"/>
      <c r="T73" s="389"/>
      <c r="U73" s="389"/>
      <c r="V73" s="390"/>
      <c r="W73" s="543"/>
      <c r="X73" s="543"/>
      <c r="Y73" s="543"/>
      <c r="Z73" s="544"/>
      <c r="AA73" s="534"/>
      <c r="AB73" s="535"/>
      <c r="AC73" s="535"/>
      <c r="AD73" s="536"/>
      <c r="AE73" s="581"/>
      <c r="AF73" s="582"/>
      <c r="AG73" s="583"/>
      <c r="AH73" s="47"/>
    </row>
    <row r="74" spans="2:34" ht="18" customHeight="1">
      <c r="B74" s="46"/>
      <c r="C74" s="547">
        <f>IF(Turbo=2,VALUE(CILINDRADA),ROUND(VALUE(CILINDRADA)*1.7,0))</f>
        <v>0</v>
      </c>
      <c r="D74" s="548"/>
      <c r="E74" s="548"/>
      <c r="F74" s="548"/>
      <c r="G74" s="548"/>
      <c r="H74" s="548"/>
      <c r="I74" s="549"/>
      <c r="J74" s="383"/>
      <c r="K74" s="384"/>
      <c r="L74" s="384"/>
      <c r="M74" s="384"/>
      <c r="N74" s="384"/>
      <c r="O74" s="384"/>
      <c r="P74" s="384"/>
      <c r="Q74" s="391"/>
      <c r="R74" s="392"/>
      <c r="S74" s="392"/>
      <c r="T74" s="392"/>
      <c r="U74" s="392"/>
      <c r="V74" s="393"/>
      <c r="W74" s="545"/>
      <c r="X74" s="545"/>
      <c r="Y74" s="545"/>
      <c r="Z74" s="546"/>
      <c r="AA74" s="537"/>
      <c r="AB74" s="538"/>
      <c r="AC74" s="538"/>
      <c r="AD74" s="539"/>
      <c r="AE74" s="584"/>
      <c r="AF74" s="585"/>
      <c r="AG74" s="586"/>
      <c r="AH74" s="47"/>
    </row>
    <row r="75" spans="2:34" ht="3.75" customHeight="1">
      <c r="B75" s="46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46"/>
      <c r="AF75" s="146"/>
      <c r="AG75" s="146"/>
      <c r="AH75" s="47"/>
    </row>
    <row r="76" spans="2:34" ht="19.5" customHeight="1" hidden="1">
      <c r="B76" s="46"/>
      <c r="C76" s="528" t="s">
        <v>213</v>
      </c>
      <c r="D76" s="529"/>
      <c r="E76" s="529"/>
      <c r="F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  <c r="Y76" s="529"/>
      <c r="Z76" s="529"/>
      <c r="AA76" s="529"/>
      <c r="AB76" s="529"/>
      <c r="AC76" s="529"/>
      <c r="AD76" s="529"/>
      <c r="AE76" s="529"/>
      <c r="AF76" s="529"/>
      <c r="AG76" s="530"/>
      <c r="AH76" s="47"/>
    </row>
    <row r="77" spans="2:34" ht="3.75" customHeight="1" hidden="1">
      <c r="B77" s="4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47"/>
    </row>
    <row r="78" spans="2:34" ht="18" customHeight="1" hidden="1">
      <c r="B78" s="46"/>
      <c r="C78" s="394" t="s">
        <v>211</v>
      </c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6"/>
      <c r="AH78" s="47"/>
    </row>
    <row r="79" spans="2:34" ht="15.75" customHeight="1" hidden="1">
      <c r="B79" s="46"/>
      <c r="C79" s="108" t="s">
        <v>190</v>
      </c>
      <c r="D79" s="26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9"/>
      <c r="Q79" s="397" t="s">
        <v>191</v>
      </c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9"/>
      <c r="AH79" s="47"/>
    </row>
    <row r="80" spans="2:34" ht="15.75" customHeight="1" hidden="1">
      <c r="B80" s="46"/>
      <c r="C80" s="108" t="s">
        <v>192</v>
      </c>
      <c r="D80" s="26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9"/>
      <c r="Q80" s="400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  <c r="AG80" s="402"/>
      <c r="AH80" s="47"/>
    </row>
    <row r="81" spans="2:34" ht="15.75" customHeight="1" hidden="1">
      <c r="B81" s="46"/>
      <c r="C81" s="108" t="s">
        <v>193</v>
      </c>
      <c r="D81" s="26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9"/>
      <c r="Q81" s="10"/>
      <c r="R81" s="1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11"/>
      <c r="AH81" s="47"/>
    </row>
    <row r="82" spans="2:34" ht="15.75" customHeight="1" hidden="1">
      <c r="B82" s="46"/>
      <c r="C82" s="108" t="s">
        <v>194</v>
      </c>
      <c r="D82" s="26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9"/>
      <c r="Q82" s="10"/>
      <c r="R82" s="10"/>
      <c r="S82" s="561"/>
      <c r="T82" s="561"/>
      <c r="U82" s="561"/>
      <c r="V82" s="561"/>
      <c r="W82" s="561"/>
      <c r="X82" s="561"/>
      <c r="Y82" s="561"/>
      <c r="Z82" s="561"/>
      <c r="AA82" s="561"/>
      <c r="AB82" s="561"/>
      <c r="AC82" s="561"/>
      <c r="AD82" s="561"/>
      <c r="AE82" s="561"/>
      <c r="AF82" s="561"/>
      <c r="AG82" s="11"/>
      <c r="AH82" s="47"/>
    </row>
    <row r="83" spans="2:34" ht="15.75" customHeight="1" hidden="1">
      <c r="B83" s="46"/>
      <c r="C83" s="550" t="s">
        <v>195</v>
      </c>
      <c r="D83" s="551"/>
      <c r="E83" s="558"/>
      <c r="F83" s="558"/>
      <c r="G83" s="109" t="s">
        <v>5</v>
      </c>
      <c r="H83" s="110"/>
      <c r="I83" s="558"/>
      <c r="J83" s="558"/>
      <c r="K83" s="558"/>
      <c r="L83" s="558"/>
      <c r="M83" s="558"/>
      <c r="N83" s="558"/>
      <c r="O83" s="558"/>
      <c r="P83" s="559"/>
      <c r="Q83" s="110"/>
      <c r="R83" s="110"/>
      <c r="S83" s="111"/>
      <c r="T83" s="112"/>
      <c r="U83" s="112"/>
      <c r="V83" s="112"/>
      <c r="W83" s="111"/>
      <c r="X83" s="112"/>
      <c r="Y83" s="111"/>
      <c r="Z83" s="112"/>
      <c r="AA83" s="111"/>
      <c r="AB83" s="112"/>
      <c r="AC83" s="112"/>
      <c r="AD83" s="112"/>
      <c r="AE83" s="112"/>
      <c r="AF83" s="112"/>
      <c r="AG83" s="113"/>
      <c r="AH83" s="47"/>
    </row>
    <row r="84" spans="2:34" ht="13.5" customHeight="1">
      <c r="B84" s="4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47"/>
    </row>
    <row r="85" spans="2:34" ht="19.5" customHeight="1">
      <c r="B85" s="46"/>
      <c r="C85" s="459" t="s">
        <v>16</v>
      </c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0"/>
      <c r="X85" s="460"/>
      <c r="Y85" s="460"/>
      <c r="Z85" s="460"/>
      <c r="AA85" s="460"/>
      <c r="AB85" s="460"/>
      <c r="AC85" s="460"/>
      <c r="AD85" s="460"/>
      <c r="AE85" s="460"/>
      <c r="AF85" s="460"/>
      <c r="AG85" s="461"/>
      <c r="AH85" s="47"/>
    </row>
    <row r="86" spans="2:34" ht="3" customHeight="1">
      <c r="B86" s="4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47"/>
    </row>
    <row r="87" spans="2:34" ht="9" customHeight="1">
      <c r="B87" s="46"/>
      <c r="C87" s="372" t="str">
        <f>"HASTA"&amp;" "&amp;TEXT(' Derechos de Inscripción '!J30,"DD/mm/aaaa")</f>
        <v>HASTA 11/05/2015</v>
      </c>
      <c r="D87" s="373"/>
      <c r="E87" s="373"/>
      <c r="F87" s="374"/>
      <c r="G87" s="366" t="s">
        <v>299</v>
      </c>
      <c r="H87" s="367"/>
      <c r="I87" s="367"/>
      <c r="J87" s="368"/>
      <c r="K87" s="339" t="s">
        <v>357</v>
      </c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1"/>
      <c r="AC87" s="587" t="s">
        <v>208</v>
      </c>
      <c r="AD87" s="588"/>
      <c r="AE87" s="588"/>
      <c r="AF87" s="588"/>
      <c r="AG87" s="589"/>
      <c r="AH87" s="47"/>
    </row>
    <row r="88" spans="2:34" ht="6" customHeight="1">
      <c r="B88" s="46"/>
      <c r="C88" s="375"/>
      <c r="D88" s="376"/>
      <c r="E88" s="376"/>
      <c r="F88" s="377"/>
      <c r="G88" s="369"/>
      <c r="H88" s="370"/>
      <c r="I88" s="370"/>
      <c r="J88" s="371"/>
      <c r="K88" s="342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4"/>
      <c r="AC88" s="590"/>
      <c r="AD88" s="591"/>
      <c r="AE88" s="591"/>
      <c r="AF88" s="591"/>
      <c r="AG88" s="592"/>
      <c r="AH88" s="47"/>
    </row>
    <row r="89" spans="2:34" ht="3" customHeight="1" hidden="1">
      <c r="B89" s="46"/>
      <c r="C89" s="9"/>
      <c r="D89" s="10"/>
      <c r="E89" s="10"/>
      <c r="F89" s="1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3"/>
      <c r="AD89" s="10"/>
      <c r="AE89" s="10"/>
      <c r="AF89" s="10"/>
      <c r="AG89" s="11"/>
      <c r="AH89" s="47"/>
    </row>
    <row r="90" spans="2:34" ht="3" customHeight="1">
      <c r="B90" s="46"/>
      <c r="C90" s="357">
        <f>IF(Blanco=TRUE,"",IF(' Datos de Organizadores '!T4=2,' Derechos de Inscripción '!J29*2,' Derechos de Inscripción '!J29))</f>
        <v>300</v>
      </c>
      <c r="D90" s="358"/>
      <c r="E90" s="358"/>
      <c r="F90" s="359"/>
      <c r="G90" s="330">
        <f>IF(Blanco=TRUE,"",50+C90)</f>
        <v>350</v>
      </c>
      <c r="H90" s="331"/>
      <c r="I90" s="331"/>
      <c r="J90" s="332"/>
      <c r="K90" s="345" t="s">
        <v>354</v>
      </c>
      <c r="L90" s="346"/>
      <c r="M90" s="347"/>
      <c r="N90" s="346" t="s">
        <v>355</v>
      </c>
      <c r="O90" s="346"/>
      <c r="P90" s="346"/>
      <c r="Q90" s="346"/>
      <c r="R90" s="198"/>
      <c r="S90" s="198"/>
      <c r="T90" s="198"/>
      <c r="U90" s="198"/>
      <c r="V90" s="346" t="s">
        <v>356</v>
      </c>
      <c r="W90" s="346"/>
      <c r="X90" s="346"/>
      <c r="Y90" s="346"/>
      <c r="Z90" s="346"/>
      <c r="AA90" s="346"/>
      <c r="AB90" s="347"/>
      <c r="AC90" s="568"/>
      <c r="AD90" s="569"/>
      <c r="AE90" s="569"/>
      <c r="AF90" s="569"/>
      <c r="AG90" s="570"/>
      <c r="AH90" s="47"/>
    </row>
    <row r="91" spans="2:34" ht="9" customHeight="1">
      <c r="B91" s="46"/>
      <c r="C91" s="360"/>
      <c r="D91" s="361"/>
      <c r="E91" s="361"/>
      <c r="F91" s="362"/>
      <c r="G91" s="333"/>
      <c r="H91" s="334"/>
      <c r="I91" s="334"/>
      <c r="J91" s="335"/>
      <c r="K91" s="345"/>
      <c r="L91" s="346"/>
      <c r="M91" s="347"/>
      <c r="N91" s="346"/>
      <c r="O91" s="346"/>
      <c r="P91" s="346"/>
      <c r="Q91" s="346"/>
      <c r="R91" s="351">
        <v>59</v>
      </c>
      <c r="S91" s="352"/>
      <c r="T91" s="352"/>
      <c r="U91" s="353"/>
      <c r="V91" s="346"/>
      <c r="W91" s="346"/>
      <c r="X91" s="346"/>
      <c r="Y91" s="346"/>
      <c r="Z91" s="346"/>
      <c r="AA91" s="346"/>
      <c r="AB91" s="347"/>
      <c r="AC91" s="571"/>
      <c r="AD91" s="572"/>
      <c r="AE91" s="572"/>
      <c r="AF91" s="572"/>
      <c r="AG91" s="573"/>
      <c r="AH91" s="47"/>
    </row>
    <row r="92" spans="2:34" ht="9" customHeight="1">
      <c r="B92" s="46"/>
      <c r="C92" s="360"/>
      <c r="D92" s="361"/>
      <c r="E92" s="361"/>
      <c r="F92" s="362"/>
      <c r="G92" s="333"/>
      <c r="H92" s="334"/>
      <c r="I92" s="334"/>
      <c r="J92" s="335"/>
      <c r="K92" s="345"/>
      <c r="L92" s="346"/>
      <c r="M92" s="347"/>
      <c r="N92" s="346"/>
      <c r="O92" s="346"/>
      <c r="P92" s="346"/>
      <c r="Q92" s="346"/>
      <c r="R92" s="351"/>
      <c r="S92" s="352"/>
      <c r="T92" s="352"/>
      <c r="U92" s="353"/>
      <c r="V92" s="346"/>
      <c r="W92" s="346"/>
      <c r="X92" s="346"/>
      <c r="Y92" s="346"/>
      <c r="Z92" s="346"/>
      <c r="AA92" s="346"/>
      <c r="AB92" s="347"/>
      <c r="AC92" s="571"/>
      <c r="AD92" s="572"/>
      <c r="AE92" s="572"/>
      <c r="AF92" s="572"/>
      <c r="AG92" s="573"/>
      <c r="AH92" s="47"/>
    </row>
    <row r="93" spans="2:34" ht="18" customHeight="1">
      <c r="B93" s="46"/>
      <c r="C93" s="360"/>
      <c r="D93" s="361"/>
      <c r="E93" s="361"/>
      <c r="F93" s="362"/>
      <c r="G93" s="333"/>
      <c r="H93" s="334"/>
      <c r="I93" s="334"/>
      <c r="J93" s="335"/>
      <c r="K93" s="345"/>
      <c r="L93" s="346"/>
      <c r="M93" s="347"/>
      <c r="N93" s="346"/>
      <c r="O93" s="346"/>
      <c r="P93" s="346"/>
      <c r="Q93" s="346"/>
      <c r="R93" s="351"/>
      <c r="S93" s="352"/>
      <c r="T93" s="352"/>
      <c r="U93" s="353"/>
      <c r="V93" s="346"/>
      <c r="W93" s="346"/>
      <c r="X93" s="346"/>
      <c r="Y93" s="346"/>
      <c r="Z93" s="346"/>
      <c r="AA93" s="346"/>
      <c r="AB93" s="347"/>
      <c r="AC93" s="571"/>
      <c r="AD93" s="572"/>
      <c r="AE93" s="572"/>
      <c r="AF93" s="572"/>
      <c r="AG93" s="573"/>
      <c r="AH93" s="47"/>
    </row>
    <row r="94" spans="2:34" ht="3" customHeight="1">
      <c r="B94" s="46"/>
      <c r="C94" s="363"/>
      <c r="D94" s="364"/>
      <c r="E94" s="364"/>
      <c r="F94" s="365"/>
      <c r="G94" s="336"/>
      <c r="H94" s="337"/>
      <c r="I94" s="337"/>
      <c r="J94" s="338"/>
      <c r="K94" s="348"/>
      <c r="L94" s="349"/>
      <c r="M94" s="350"/>
      <c r="N94" s="349"/>
      <c r="O94" s="349"/>
      <c r="P94" s="349"/>
      <c r="Q94" s="349"/>
      <c r="R94" s="354"/>
      <c r="S94" s="355"/>
      <c r="T94" s="355"/>
      <c r="U94" s="356"/>
      <c r="V94" s="349"/>
      <c r="W94" s="349"/>
      <c r="X94" s="349"/>
      <c r="Y94" s="349"/>
      <c r="Z94" s="349"/>
      <c r="AA94" s="349"/>
      <c r="AB94" s="350"/>
      <c r="AC94" s="574"/>
      <c r="AD94" s="575"/>
      <c r="AE94" s="575"/>
      <c r="AF94" s="575"/>
      <c r="AG94" s="576"/>
      <c r="AH94" s="47"/>
    </row>
    <row r="95" spans="2:34" ht="5.25" customHeight="1">
      <c r="B95" s="46"/>
      <c r="C95" s="12"/>
      <c r="D95" s="104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577"/>
      <c r="R95" s="577"/>
      <c r="S95" s="577"/>
      <c r="T95" s="577"/>
      <c r="U95" s="577"/>
      <c r="V95" s="577"/>
      <c r="W95" s="577"/>
      <c r="X95" s="577"/>
      <c r="Y95" s="577"/>
      <c r="Z95" s="577"/>
      <c r="AA95" s="577"/>
      <c r="AB95" s="577"/>
      <c r="AC95" s="577"/>
      <c r="AD95" s="577"/>
      <c r="AE95" s="577"/>
      <c r="AF95" s="577"/>
      <c r="AG95" s="577"/>
      <c r="AH95" s="47"/>
    </row>
    <row r="96" spans="2:36" ht="15" customHeight="1">
      <c r="B96" s="168"/>
      <c r="C96" s="328" t="s">
        <v>334</v>
      </c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14"/>
      <c r="Z96" s="196"/>
      <c r="AA96" s="191"/>
      <c r="AB96" s="191"/>
      <c r="AC96" s="191"/>
      <c r="AD96" s="191"/>
      <c r="AE96" s="191"/>
      <c r="AF96" s="191"/>
      <c r="AG96" s="192"/>
      <c r="AH96" s="46"/>
      <c r="AI96" s="89"/>
      <c r="AJ96" s="89"/>
    </row>
    <row r="97" spans="2:36" ht="15" customHeight="1">
      <c r="B97" s="46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10"/>
      <c r="Z97" s="193"/>
      <c r="AA97" s="194"/>
      <c r="AB97" s="194"/>
      <c r="AC97" s="194"/>
      <c r="AD97" s="194"/>
      <c r="AE97" s="194"/>
      <c r="AF97" s="194"/>
      <c r="AG97" s="195"/>
      <c r="AH97" s="47"/>
      <c r="AI97" s="89"/>
      <c r="AJ97" s="89"/>
    </row>
    <row r="98" spans="2:36" ht="15" customHeight="1">
      <c r="B98" s="46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10"/>
      <c r="Z98" s="193"/>
      <c r="AA98" s="194"/>
      <c r="AB98" s="194"/>
      <c r="AC98" s="194"/>
      <c r="AD98" s="194"/>
      <c r="AE98" s="194"/>
      <c r="AF98" s="194"/>
      <c r="AG98" s="195"/>
      <c r="AH98" s="47"/>
      <c r="AI98" s="89"/>
      <c r="AJ98" s="89"/>
    </row>
    <row r="99" spans="2:36" ht="15" customHeight="1">
      <c r="B99" s="46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10"/>
      <c r="Z99" s="193"/>
      <c r="AA99" s="194"/>
      <c r="AB99" s="194"/>
      <c r="AC99" s="194"/>
      <c r="AD99" s="194"/>
      <c r="AE99" s="194"/>
      <c r="AF99" s="194"/>
      <c r="AG99" s="195"/>
      <c r="AH99" s="47"/>
      <c r="AI99" s="89"/>
      <c r="AJ99" s="89"/>
    </row>
    <row r="100" spans="2:35" ht="15" customHeight="1">
      <c r="B100" s="46"/>
      <c r="C100" s="524" t="str">
        <f>"De acuerdo con lo establecido en la Ley Orgánica 15/1999 les informamos de que sus datos personales forman parte de un fichero cuyo responsable es "&amp;C21&amp;", con domicilio en "&amp;C22&amp;", "&amp;C24&amp;" junto con la Federación Andaluza de Automovilismo. La finalidad de este fichero es llevar a cabo la gestión y control de los participantes en la "&amp;C18&amp;".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103 OCTANOS , con domicilio en Avd. Antonio Machado 138, 29630-BENALMADENA (MALAGA) junto con la Federación Andaluza de Automovilismo. La finalidad de este fichero es llevar a cabo la gestión y control de los participantes en la CIRCITO GUDIX MIKE G.. Si lo desean podrán ejercitar los derechos de acceso, rectificación, cancelación y oposición, dirigiéndose por escrito a la dirección señalada y adjuntando una fotocopia de su DNI.</v>
      </c>
      <c r="D100" s="524"/>
      <c r="E100" s="524"/>
      <c r="F100" s="524"/>
      <c r="G100" s="524"/>
      <c r="H100" s="524"/>
      <c r="I100" s="524"/>
      <c r="J100" s="524"/>
      <c r="K100" s="524"/>
      <c r="L100" s="524"/>
      <c r="M100" s="524"/>
      <c r="N100" s="524"/>
      <c r="O100" s="524"/>
      <c r="P100" s="524"/>
      <c r="Q100" s="524"/>
      <c r="R100" s="524"/>
      <c r="S100" s="524"/>
      <c r="T100" s="524"/>
      <c r="U100" s="524"/>
      <c r="V100" s="524"/>
      <c r="W100" s="524"/>
      <c r="X100" s="524"/>
      <c r="Y100" s="10"/>
      <c r="Z100" s="193"/>
      <c r="AA100" s="194"/>
      <c r="AB100" s="194"/>
      <c r="AC100" s="194"/>
      <c r="AD100" s="194"/>
      <c r="AE100" s="194"/>
      <c r="AF100" s="194"/>
      <c r="AG100" s="195"/>
      <c r="AH100" s="47"/>
      <c r="AI100" s="189"/>
    </row>
    <row r="101" spans="2:36" ht="12.75" customHeight="1">
      <c r="B101" s="46"/>
      <c r="C101" s="524"/>
      <c r="D101" s="524"/>
      <c r="E101" s="524"/>
      <c r="F101" s="524"/>
      <c r="G101" s="524"/>
      <c r="H101" s="524"/>
      <c r="I101" s="524"/>
      <c r="J101" s="524"/>
      <c r="K101" s="524"/>
      <c r="L101" s="524"/>
      <c r="M101" s="524"/>
      <c r="N101" s="524"/>
      <c r="O101" s="524"/>
      <c r="P101" s="524"/>
      <c r="Q101" s="524"/>
      <c r="R101" s="524"/>
      <c r="S101" s="524"/>
      <c r="T101" s="524"/>
      <c r="U101" s="524"/>
      <c r="V101" s="524"/>
      <c r="W101" s="524"/>
      <c r="X101" s="524"/>
      <c r="Y101" s="10"/>
      <c r="Z101" s="555" t="s">
        <v>278</v>
      </c>
      <c r="AA101" s="556"/>
      <c r="AB101" s="556"/>
      <c r="AC101" s="556"/>
      <c r="AD101" s="556"/>
      <c r="AE101" s="556"/>
      <c r="AF101" s="556"/>
      <c r="AG101" s="557"/>
      <c r="AH101" s="47"/>
      <c r="AI101" s="89"/>
      <c r="AJ101" s="89"/>
    </row>
    <row r="102" spans="2:36" ht="12.75" customHeight="1">
      <c r="B102" s="46"/>
      <c r="C102" s="524"/>
      <c r="D102" s="524"/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10"/>
      <c r="Z102" s="552" t="s">
        <v>212</v>
      </c>
      <c r="AA102" s="553"/>
      <c r="AB102" s="553"/>
      <c r="AC102" s="553"/>
      <c r="AD102" s="553"/>
      <c r="AE102" s="553"/>
      <c r="AF102" s="553"/>
      <c r="AG102" s="554"/>
      <c r="AH102" s="47"/>
      <c r="AI102" s="89"/>
      <c r="AJ102" s="89"/>
    </row>
    <row r="103" spans="2:36" ht="5.25" customHeight="1">
      <c r="B103" s="46"/>
      <c r="C103" s="524"/>
      <c r="D103" s="524"/>
      <c r="E103" s="524"/>
      <c r="F103" s="524"/>
      <c r="G103" s="524"/>
      <c r="H103" s="524"/>
      <c r="I103" s="524"/>
      <c r="J103" s="524"/>
      <c r="K103" s="524"/>
      <c r="L103" s="524"/>
      <c r="M103" s="524"/>
      <c r="N103" s="524"/>
      <c r="O103" s="524"/>
      <c r="P103" s="524"/>
      <c r="Q103" s="524"/>
      <c r="R103" s="524"/>
      <c r="S103" s="524"/>
      <c r="T103" s="524"/>
      <c r="U103" s="524"/>
      <c r="V103" s="524"/>
      <c r="W103" s="524"/>
      <c r="X103" s="524"/>
      <c r="Y103" s="10"/>
      <c r="Z103" s="10"/>
      <c r="AA103" s="10"/>
      <c r="AB103" s="10"/>
      <c r="AC103" s="10"/>
      <c r="AD103" s="10"/>
      <c r="AE103" s="10"/>
      <c r="AF103" s="10"/>
      <c r="AG103" s="10"/>
      <c r="AH103" s="47"/>
      <c r="AI103" s="89"/>
      <c r="AJ103" s="89"/>
    </row>
    <row r="104" spans="2:36" ht="3.75" customHeight="1">
      <c r="B104" s="46"/>
      <c r="C104" s="524"/>
      <c r="D104" s="524"/>
      <c r="E104" s="524"/>
      <c r="F104" s="524"/>
      <c r="G104" s="524"/>
      <c r="H104" s="524"/>
      <c r="I104" s="524"/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  <c r="U104" s="524"/>
      <c r="V104" s="524"/>
      <c r="W104" s="524"/>
      <c r="X104" s="524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47"/>
      <c r="AI104" s="89"/>
      <c r="AJ104" s="89"/>
    </row>
    <row r="105" spans="2:36" ht="9.75" customHeight="1" hidden="1">
      <c r="B105" s="46"/>
      <c r="C105" s="524"/>
      <c r="D105" s="524"/>
      <c r="E105" s="524"/>
      <c r="F105" s="524"/>
      <c r="G105" s="524"/>
      <c r="H105" s="524"/>
      <c r="I105" s="524"/>
      <c r="J105" s="524"/>
      <c r="K105" s="524"/>
      <c r="L105" s="524"/>
      <c r="M105" s="524"/>
      <c r="N105" s="524"/>
      <c r="O105" s="524"/>
      <c r="P105" s="524"/>
      <c r="Q105" s="524"/>
      <c r="R105" s="524"/>
      <c r="S105" s="524"/>
      <c r="T105" s="524"/>
      <c r="U105" s="524"/>
      <c r="V105" s="524"/>
      <c r="W105" s="524"/>
      <c r="X105" s="524"/>
      <c r="Y105" s="166"/>
      <c r="Z105" s="166"/>
      <c r="AA105" s="166"/>
      <c r="AB105" s="166"/>
      <c r="AC105" s="166"/>
      <c r="AD105" s="166"/>
      <c r="AE105" s="166"/>
      <c r="AF105" s="166"/>
      <c r="AG105" s="167"/>
      <c r="AH105" s="47"/>
      <c r="AI105" s="89"/>
      <c r="AJ105" s="89"/>
    </row>
    <row r="106" spans="2:36" ht="7.5" customHeight="1" hidden="1">
      <c r="B106" s="46"/>
      <c r="C106" s="524"/>
      <c r="D106" s="524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166"/>
      <c r="Z106" s="166"/>
      <c r="AA106" s="166"/>
      <c r="AB106" s="166"/>
      <c r="AC106" s="166"/>
      <c r="AD106" s="166"/>
      <c r="AE106" s="166"/>
      <c r="AF106" s="166"/>
      <c r="AG106" s="167"/>
      <c r="AH106" s="47"/>
      <c r="AI106" s="89"/>
      <c r="AJ106" s="89"/>
    </row>
    <row r="107" spans="2:36" ht="0.75" customHeight="1">
      <c r="B107" s="46"/>
      <c r="C107" s="524"/>
      <c r="D107" s="524"/>
      <c r="E107" s="524"/>
      <c r="F107" s="524"/>
      <c r="G107" s="524"/>
      <c r="H107" s="524"/>
      <c r="I107" s="524"/>
      <c r="J107" s="524"/>
      <c r="K107" s="524"/>
      <c r="L107" s="524"/>
      <c r="M107" s="524"/>
      <c r="N107" s="524"/>
      <c r="O107" s="524"/>
      <c r="P107" s="524"/>
      <c r="Q107" s="524"/>
      <c r="R107" s="524"/>
      <c r="S107" s="524"/>
      <c r="T107" s="524"/>
      <c r="U107" s="524"/>
      <c r="V107" s="524"/>
      <c r="W107" s="524"/>
      <c r="X107" s="524"/>
      <c r="Y107" s="166"/>
      <c r="Z107" s="166"/>
      <c r="AA107" s="166"/>
      <c r="AB107" s="166"/>
      <c r="AC107" s="166"/>
      <c r="AD107" s="166"/>
      <c r="AE107" s="166"/>
      <c r="AF107" s="166"/>
      <c r="AG107" s="167"/>
      <c r="AH107" s="47"/>
      <c r="AI107" s="89"/>
      <c r="AJ107" s="89"/>
    </row>
    <row r="108" spans="2:36" ht="3.75" customHeight="1" hidden="1">
      <c r="B108" s="46"/>
      <c r="C108" s="10"/>
      <c r="D108" s="2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47"/>
      <c r="AI108" s="89"/>
      <c r="AJ108" s="89"/>
    </row>
    <row r="109" spans="2:36" ht="1.5" customHeight="1">
      <c r="B109" s="46"/>
      <c r="C109" s="10"/>
      <c r="D109" s="2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47"/>
      <c r="AI109" s="89"/>
      <c r="AJ109" s="89"/>
    </row>
    <row r="110" spans="2:36" ht="15.75" customHeight="1" hidden="1">
      <c r="B110" s="143"/>
      <c r="C110" s="110"/>
      <c r="D110" s="144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35"/>
      <c r="R110" s="135"/>
      <c r="S110" s="135"/>
      <c r="T110" s="135"/>
      <c r="U110" s="135"/>
      <c r="V110" s="135"/>
      <c r="W110" s="135"/>
      <c r="X110" s="135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5"/>
      <c r="AI110" s="89"/>
      <c r="AJ110" s="89"/>
    </row>
    <row r="111" spans="2:36" ht="15.75" customHeight="1" hidden="1">
      <c r="B111" s="46"/>
      <c r="C111" s="10"/>
      <c r="D111" s="2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47"/>
      <c r="AI111" s="89"/>
      <c r="AJ111" s="89"/>
    </row>
    <row r="112" spans="2:36" ht="15.75" customHeight="1" hidden="1">
      <c r="B112" s="46"/>
      <c r="C112" s="10"/>
      <c r="D112" s="2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47"/>
      <c r="AI112" s="89"/>
      <c r="AJ112" s="89"/>
    </row>
    <row r="113" spans="2:36" ht="15.75" customHeight="1" hidden="1">
      <c r="B113" s="46"/>
      <c r="C113" s="10"/>
      <c r="D113" s="26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47"/>
      <c r="AI113" s="89"/>
      <c r="AJ113" s="89"/>
    </row>
    <row r="114" spans="2:36" ht="15.75" customHeight="1" hidden="1">
      <c r="B114" s="46"/>
      <c r="C114" s="10"/>
      <c r="D114" s="26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47"/>
      <c r="AI114" s="89"/>
      <c r="AJ114" s="89"/>
    </row>
    <row r="115" spans="2:36" ht="15.75" customHeight="1" hidden="1">
      <c r="B115" s="46"/>
      <c r="C115" s="10"/>
      <c r="D115" s="2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47"/>
      <c r="AI115" s="89"/>
      <c r="AJ115" s="89"/>
    </row>
    <row r="116" spans="2:36" ht="15.75" customHeight="1" hidden="1">
      <c r="B116" s="46"/>
      <c r="C116" s="10"/>
      <c r="D116" s="2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47"/>
      <c r="AI116" s="89"/>
      <c r="AJ116" s="89"/>
    </row>
    <row r="117" spans="2:36" ht="15.75" customHeight="1" hidden="1">
      <c r="B117" s="143"/>
      <c r="C117" s="110"/>
      <c r="D117" s="144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45"/>
      <c r="AI117" s="190"/>
      <c r="AJ117" s="89"/>
    </row>
    <row r="118" spans="2:36" ht="6" customHeight="1" hidden="1">
      <c r="B118" s="171"/>
      <c r="C118" s="171"/>
      <c r="D118" s="171"/>
      <c r="E118" s="171"/>
      <c r="F118" s="171"/>
      <c r="G118" s="172"/>
      <c r="H118" s="172"/>
      <c r="I118" s="172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J118" s="89"/>
    </row>
    <row r="119" spans="2:36" ht="13.5" customHeight="1">
      <c r="B119" s="9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3"/>
      <c r="AI119" s="189"/>
      <c r="AJ119" s="89"/>
    </row>
    <row r="120" spans="2:36" ht="17.25" customHeight="1">
      <c r="B120" s="46"/>
      <c r="C120" s="10"/>
      <c r="D120" s="10"/>
      <c r="E120" s="10"/>
      <c r="F120" s="10"/>
      <c r="G120" s="325">
        <v>41291.04236018519</v>
      </c>
      <c r="H120" s="325"/>
      <c r="I120" s="325"/>
      <c r="J120" s="325"/>
      <c r="K120" s="52"/>
      <c r="L120" s="326" t="s">
        <v>220</v>
      </c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52"/>
      <c r="AA120" s="52"/>
      <c r="AB120" s="52"/>
      <c r="AC120" s="52"/>
      <c r="AD120" s="52"/>
      <c r="AE120" s="52"/>
      <c r="AF120" s="52"/>
      <c r="AG120" s="52"/>
      <c r="AH120" s="47"/>
      <c r="AJ120" s="89"/>
    </row>
    <row r="121" spans="2:34" ht="3" customHeight="1">
      <c r="B121" s="4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47"/>
    </row>
    <row r="122" spans="2:34" ht="16.5" customHeight="1">
      <c r="B122" s="46"/>
      <c r="C122" s="10"/>
      <c r="D122" s="10"/>
      <c r="E122" s="10"/>
      <c r="F122" s="10"/>
      <c r="G122" s="52"/>
      <c r="H122" s="52"/>
      <c r="I122" s="52"/>
      <c r="J122" s="52"/>
      <c r="K122" s="52"/>
      <c r="L122" s="327" t="s">
        <v>338</v>
      </c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327"/>
      <c r="Z122" s="52"/>
      <c r="AA122" s="52"/>
      <c r="AB122" s="52"/>
      <c r="AC122" s="52"/>
      <c r="AD122" s="52"/>
      <c r="AE122" s="52"/>
      <c r="AF122" s="52"/>
      <c r="AG122" s="52"/>
      <c r="AH122" s="47"/>
    </row>
    <row r="123" spans="2:34" ht="6.75" customHeight="1">
      <c r="B123" s="46"/>
      <c r="C123" s="10"/>
      <c r="D123" s="10"/>
      <c r="E123" s="10"/>
      <c r="F123" s="10"/>
      <c r="G123" s="10"/>
      <c r="H123" s="147"/>
      <c r="I123" s="147"/>
      <c r="J123" s="147"/>
      <c r="K123" s="14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7"/>
      <c r="Z123" s="147"/>
      <c r="AA123" s="147"/>
      <c r="AB123" s="147"/>
      <c r="AC123" s="147"/>
      <c r="AD123" s="147"/>
      <c r="AE123" s="147"/>
      <c r="AF123" s="147"/>
      <c r="AG123" s="147"/>
      <c r="AH123" s="47"/>
    </row>
    <row r="124" spans="2:34" ht="2.25" customHeight="1">
      <c r="B124" s="48">
        <v>3</v>
      </c>
      <c r="C124" s="10"/>
      <c r="D124" s="10"/>
      <c r="E124" s="10"/>
      <c r="F124" s="10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47"/>
    </row>
    <row r="125" spans="2:34" ht="12" customHeight="1">
      <c r="B125" s="48"/>
      <c r="C125" s="310" t="s">
        <v>21</v>
      </c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2"/>
      <c r="Y125" s="119"/>
      <c r="Z125" s="310" t="s">
        <v>204</v>
      </c>
      <c r="AA125" s="311"/>
      <c r="AB125" s="311"/>
      <c r="AC125" s="311"/>
      <c r="AD125" s="311"/>
      <c r="AE125" s="311"/>
      <c r="AF125" s="311"/>
      <c r="AG125" s="312"/>
      <c r="AH125" s="47"/>
    </row>
    <row r="126" spans="2:34" ht="6" customHeight="1">
      <c r="B126" s="48"/>
      <c r="C126" s="313" t="str">
        <f>C18</f>
        <v>CIRCITO GUDIX MIKE G.</v>
      </c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4"/>
      <c r="W126" s="314"/>
      <c r="X126" s="315"/>
      <c r="Y126" s="119"/>
      <c r="Z126" s="319">
        <f>Z18</f>
        <v>42141</v>
      </c>
      <c r="AA126" s="320"/>
      <c r="AB126" s="320"/>
      <c r="AC126" s="320"/>
      <c r="AD126" s="320"/>
      <c r="AE126" s="320"/>
      <c r="AF126" s="320"/>
      <c r="AG126" s="321"/>
      <c r="AH126" s="47"/>
    </row>
    <row r="127" spans="2:34" ht="12" customHeight="1">
      <c r="B127" s="48"/>
      <c r="C127" s="316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8"/>
      <c r="Y127" s="119"/>
      <c r="Z127" s="322"/>
      <c r="AA127" s="323"/>
      <c r="AB127" s="323"/>
      <c r="AC127" s="323"/>
      <c r="AD127" s="323"/>
      <c r="AE127" s="323"/>
      <c r="AF127" s="323"/>
      <c r="AG127" s="324"/>
      <c r="AH127" s="47"/>
    </row>
    <row r="128" spans="2:34" ht="15" customHeight="1" thickBot="1">
      <c r="B128" s="4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73"/>
      <c r="AA128" s="173"/>
      <c r="AB128" s="173"/>
      <c r="AC128" s="173"/>
      <c r="AD128" s="173"/>
      <c r="AE128" s="173"/>
      <c r="AF128" s="173"/>
      <c r="AG128" s="173"/>
      <c r="AH128" s="47"/>
    </row>
    <row r="129" spans="2:34" ht="15" customHeight="1">
      <c r="B129" s="46"/>
      <c r="C129" s="291" t="s">
        <v>201</v>
      </c>
      <c r="D129" s="291"/>
      <c r="E129" s="291"/>
      <c r="F129" s="291"/>
      <c r="G129" s="292" t="str">
        <f>CONCATENATE(D48," ",L48," ",V48)</f>
        <v>  </v>
      </c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199"/>
      <c r="Z129" s="293" t="s">
        <v>284</v>
      </c>
      <c r="AA129" s="294"/>
      <c r="AB129" s="294"/>
      <c r="AC129" s="295"/>
      <c r="AD129" s="174"/>
      <c r="AE129" s="279" t="s">
        <v>189</v>
      </c>
      <c r="AF129" s="280"/>
      <c r="AG129" s="281"/>
      <c r="AH129" s="47"/>
    </row>
    <row r="130" spans="2:34" ht="4.5" customHeight="1" thickBot="1">
      <c r="B130" s="46"/>
      <c r="C130" s="291"/>
      <c r="D130" s="291"/>
      <c r="E130" s="291"/>
      <c r="F130" s="291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199"/>
      <c r="Z130" s="296"/>
      <c r="AA130" s="297"/>
      <c r="AB130" s="297"/>
      <c r="AC130" s="298"/>
      <c r="AD130" s="174"/>
      <c r="AE130" s="282"/>
      <c r="AF130" s="283"/>
      <c r="AG130" s="284"/>
      <c r="AH130" s="47"/>
    </row>
    <row r="131" spans="2:34" ht="5.25" customHeight="1">
      <c r="B131" s="46"/>
      <c r="C131" s="291"/>
      <c r="D131" s="291"/>
      <c r="E131" s="291"/>
      <c r="F131" s="291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199"/>
      <c r="Z131" s="299" t="str">
        <f>CONCATENATE(Q72," ",U72)</f>
        <v>  </v>
      </c>
      <c r="AA131" s="300"/>
      <c r="AB131" s="300"/>
      <c r="AC131" s="301"/>
      <c r="AD131" s="175"/>
      <c r="AE131" s="285">
        <f>AE25</f>
        <v>0</v>
      </c>
      <c r="AF131" s="286"/>
      <c r="AG131" s="287"/>
      <c r="AH131" s="47"/>
    </row>
    <row r="132" spans="2:34" ht="6" customHeight="1">
      <c r="B132" s="46"/>
      <c r="C132" s="176"/>
      <c r="D132" s="176"/>
      <c r="E132" s="176"/>
      <c r="F132" s="176"/>
      <c r="G132" s="176"/>
      <c r="H132" s="176"/>
      <c r="I132" s="176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302"/>
      <c r="AA132" s="303"/>
      <c r="AB132" s="303"/>
      <c r="AC132" s="304"/>
      <c r="AD132" s="175"/>
      <c r="AE132" s="285"/>
      <c r="AF132" s="286"/>
      <c r="AG132" s="287"/>
      <c r="AH132" s="47"/>
    </row>
    <row r="133" spans="2:34" ht="4.5" customHeight="1">
      <c r="B133" s="46"/>
      <c r="C133" s="308" t="s">
        <v>243</v>
      </c>
      <c r="D133" s="308"/>
      <c r="E133" s="308"/>
      <c r="F133" s="308"/>
      <c r="G133" s="309" t="str">
        <f>CONCATENATE(C68," ",C70)</f>
        <v> </v>
      </c>
      <c r="H133" s="309"/>
      <c r="I133" s="309"/>
      <c r="J133" s="309"/>
      <c r="K133" s="309"/>
      <c r="L133" s="309"/>
      <c r="M133" s="309"/>
      <c r="N133" s="309"/>
      <c r="O133" s="309"/>
      <c r="P133" s="309"/>
      <c r="Q133" s="309"/>
      <c r="R133" s="309"/>
      <c r="S133" s="309"/>
      <c r="T133" s="309"/>
      <c r="U133" s="309"/>
      <c r="V133" s="309"/>
      <c r="W133" s="309"/>
      <c r="X133" s="309"/>
      <c r="Y133" s="200"/>
      <c r="Z133" s="302"/>
      <c r="AA133" s="303"/>
      <c r="AB133" s="303"/>
      <c r="AC133" s="304"/>
      <c r="AD133" s="175"/>
      <c r="AE133" s="285"/>
      <c r="AF133" s="286"/>
      <c r="AG133" s="287"/>
      <c r="AH133" s="47"/>
    </row>
    <row r="134" spans="2:34" ht="8.25" customHeight="1">
      <c r="B134" s="46"/>
      <c r="C134" s="308"/>
      <c r="D134" s="308"/>
      <c r="E134" s="308"/>
      <c r="F134" s="308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  <c r="X134" s="309"/>
      <c r="Y134" s="200"/>
      <c r="Z134" s="302"/>
      <c r="AA134" s="303"/>
      <c r="AB134" s="303"/>
      <c r="AC134" s="304"/>
      <c r="AD134" s="175"/>
      <c r="AE134" s="285"/>
      <c r="AF134" s="286"/>
      <c r="AG134" s="287"/>
      <c r="AH134" s="47"/>
    </row>
    <row r="135" spans="2:34" ht="5.25" customHeight="1">
      <c r="B135" s="46"/>
      <c r="C135" s="308"/>
      <c r="D135" s="308"/>
      <c r="E135" s="308"/>
      <c r="F135" s="308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200"/>
      <c r="Z135" s="302"/>
      <c r="AA135" s="303"/>
      <c r="AB135" s="303"/>
      <c r="AC135" s="304"/>
      <c r="AD135" s="175"/>
      <c r="AE135" s="285"/>
      <c r="AF135" s="286"/>
      <c r="AG135" s="287"/>
      <c r="AH135" s="47"/>
    </row>
    <row r="136" spans="2:34" ht="6.75" customHeight="1" thickBot="1">
      <c r="B136" s="46"/>
      <c r="C136" s="308"/>
      <c r="D136" s="308"/>
      <c r="E136" s="308"/>
      <c r="F136" s="308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  <c r="X136" s="309"/>
      <c r="Y136" s="201"/>
      <c r="Z136" s="305"/>
      <c r="AA136" s="306"/>
      <c r="AB136" s="306"/>
      <c r="AC136" s="307"/>
      <c r="AD136" s="175"/>
      <c r="AE136" s="288"/>
      <c r="AF136" s="289"/>
      <c r="AG136" s="290"/>
      <c r="AH136" s="47"/>
    </row>
    <row r="137" spans="2:34" ht="15" customHeight="1" hidden="1">
      <c r="B137" s="4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73"/>
      <c r="AA137" s="173"/>
      <c r="AB137" s="173"/>
      <c r="AC137" s="173"/>
      <c r="AD137" s="173"/>
      <c r="AE137" s="173"/>
      <c r="AF137" s="173"/>
      <c r="AG137" s="173"/>
      <c r="AH137" s="47"/>
    </row>
    <row r="138" spans="2:34" ht="5.25" customHeight="1">
      <c r="B138" s="48"/>
      <c r="C138" s="28"/>
      <c r="D138" s="28"/>
      <c r="E138" s="28"/>
      <c r="F138" s="28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28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47"/>
    </row>
    <row r="139" spans="2:34" ht="15" customHeight="1">
      <c r="B139" s="46"/>
      <c r="C139" s="266" t="s">
        <v>244</v>
      </c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47"/>
    </row>
    <row r="140" spans="2:34" ht="3.75" customHeight="1">
      <c r="B140" s="46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47"/>
    </row>
    <row r="141" spans="2:34" ht="9.75" customHeight="1">
      <c r="B141" s="46"/>
      <c r="C141" s="268" t="s">
        <v>245</v>
      </c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47"/>
    </row>
    <row r="142" spans="2:34" ht="13.5" customHeight="1">
      <c r="B142" s="46"/>
      <c r="C142" s="278" t="s">
        <v>288</v>
      </c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47"/>
    </row>
    <row r="143" spans="2:34" ht="15" customHeight="1">
      <c r="B143" s="46"/>
      <c r="C143" s="269" t="s">
        <v>246</v>
      </c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1"/>
      <c r="Q143" s="272" t="s">
        <v>201</v>
      </c>
      <c r="R143" s="273"/>
      <c r="S143" s="273"/>
      <c r="T143" s="273"/>
      <c r="U143" s="273"/>
      <c r="V143" s="273"/>
      <c r="W143" s="273"/>
      <c r="X143" s="273"/>
      <c r="Y143" s="274"/>
      <c r="Z143" s="275" t="s">
        <v>281</v>
      </c>
      <c r="AA143" s="276"/>
      <c r="AB143" s="276"/>
      <c r="AC143" s="276"/>
      <c r="AD143" s="276"/>
      <c r="AE143" s="276"/>
      <c r="AF143" s="276"/>
      <c r="AG143" s="277"/>
      <c r="AH143" s="47"/>
    </row>
    <row r="144" spans="2:34" ht="15" customHeight="1">
      <c r="B144" s="46"/>
      <c r="C144" s="258" t="s">
        <v>289</v>
      </c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60"/>
      <c r="Q144" s="264" t="s">
        <v>295</v>
      </c>
      <c r="R144" s="265"/>
      <c r="S144" s="220"/>
      <c r="T144" s="220"/>
      <c r="U144" s="220"/>
      <c r="V144" s="220"/>
      <c r="W144" s="220"/>
      <c r="X144" s="220"/>
      <c r="Y144" s="221"/>
      <c r="Z144" s="264" t="s">
        <v>295</v>
      </c>
      <c r="AA144" s="265"/>
      <c r="AB144" s="220"/>
      <c r="AC144" s="220"/>
      <c r="AD144" s="220"/>
      <c r="AE144" s="220"/>
      <c r="AF144" s="220"/>
      <c r="AG144" s="221"/>
      <c r="AH144" s="47"/>
    </row>
    <row r="145" spans="2:34" ht="15" customHeight="1">
      <c r="B145" s="46"/>
      <c r="C145" s="258" t="s">
        <v>290</v>
      </c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60"/>
      <c r="Q145" s="261" t="s">
        <v>247</v>
      </c>
      <c r="R145" s="262"/>
      <c r="S145" s="262"/>
      <c r="T145" s="262"/>
      <c r="U145" s="262"/>
      <c r="V145" s="262"/>
      <c r="W145" s="262"/>
      <c r="X145" s="262"/>
      <c r="Y145" s="263"/>
      <c r="Z145" s="219" t="s">
        <v>247</v>
      </c>
      <c r="AA145" s="220"/>
      <c r="AB145" s="220"/>
      <c r="AC145" s="220"/>
      <c r="AD145" s="220"/>
      <c r="AE145" s="220"/>
      <c r="AF145" s="220"/>
      <c r="AG145" s="221"/>
      <c r="AH145" s="47"/>
    </row>
    <row r="146" spans="2:34" ht="15" customHeight="1">
      <c r="B146" s="46"/>
      <c r="C146" s="258" t="s">
        <v>291</v>
      </c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60"/>
      <c r="Q146" s="261" t="s">
        <v>247</v>
      </c>
      <c r="R146" s="262"/>
      <c r="S146" s="262"/>
      <c r="T146" s="262"/>
      <c r="U146" s="262"/>
      <c r="V146" s="262"/>
      <c r="W146" s="262"/>
      <c r="X146" s="262"/>
      <c r="Y146" s="263"/>
      <c r="Z146" s="219" t="s">
        <v>247</v>
      </c>
      <c r="AA146" s="220"/>
      <c r="AB146" s="220"/>
      <c r="AC146" s="220"/>
      <c r="AD146" s="220"/>
      <c r="AE146" s="220"/>
      <c r="AF146" s="220"/>
      <c r="AG146" s="221"/>
      <c r="AH146" s="47"/>
    </row>
    <row r="147" spans="2:34" ht="15" customHeight="1">
      <c r="B147" s="46"/>
      <c r="C147" s="258" t="s">
        <v>292</v>
      </c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60"/>
      <c r="Q147" s="261" t="s">
        <v>247</v>
      </c>
      <c r="R147" s="262"/>
      <c r="S147" s="262"/>
      <c r="T147" s="262"/>
      <c r="U147" s="262"/>
      <c r="V147" s="262"/>
      <c r="W147" s="262"/>
      <c r="X147" s="262"/>
      <c r="Y147" s="263"/>
      <c r="Z147" s="219" t="s">
        <v>247</v>
      </c>
      <c r="AA147" s="220"/>
      <c r="AB147" s="220"/>
      <c r="AC147" s="220"/>
      <c r="AD147" s="220"/>
      <c r="AE147" s="220"/>
      <c r="AF147" s="220"/>
      <c r="AG147" s="221"/>
      <c r="AH147" s="47"/>
    </row>
    <row r="148" spans="2:34" ht="9" customHeight="1">
      <c r="B148" s="179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1"/>
    </row>
    <row r="149" spans="2:34" ht="15" customHeight="1">
      <c r="B149" s="46"/>
      <c r="C149" s="249" t="s">
        <v>339</v>
      </c>
      <c r="D149" s="250"/>
      <c r="E149" s="250"/>
      <c r="F149" s="250"/>
      <c r="G149" s="250"/>
      <c r="H149" s="250"/>
      <c r="I149" s="250"/>
      <c r="J149" s="250"/>
      <c r="K149" s="250"/>
      <c r="L149" s="251"/>
      <c r="M149" s="227" t="s">
        <v>248</v>
      </c>
      <c r="N149" s="227"/>
      <c r="O149" s="227"/>
      <c r="P149" s="227"/>
      <c r="Q149" s="219"/>
      <c r="R149" s="220"/>
      <c r="S149" s="220"/>
      <c r="T149" s="220"/>
      <c r="U149" s="220"/>
      <c r="V149" s="220"/>
      <c r="W149" s="220"/>
      <c r="X149" s="220"/>
      <c r="Y149" s="221"/>
      <c r="Z149" s="219"/>
      <c r="AA149" s="220"/>
      <c r="AB149" s="220"/>
      <c r="AC149" s="220"/>
      <c r="AD149" s="220"/>
      <c r="AE149" s="220"/>
      <c r="AF149" s="220"/>
      <c r="AG149" s="221"/>
      <c r="AH149" s="47"/>
    </row>
    <row r="150" spans="2:34" ht="15" customHeight="1">
      <c r="B150" s="46"/>
      <c r="C150" s="252"/>
      <c r="D150" s="253"/>
      <c r="E150" s="253"/>
      <c r="F150" s="253"/>
      <c r="G150" s="253"/>
      <c r="H150" s="253"/>
      <c r="I150" s="253"/>
      <c r="J150" s="253"/>
      <c r="K150" s="253"/>
      <c r="L150" s="254"/>
      <c r="M150" s="227" t="s">
        <v>107</v>
      </c>
      <c r="N150" s="227"/>
      <c r="O150" s="227"/>
      <c r="P150" s="227"/>
      <c r="Q150" s="219"/>
      <c r="R150" s="220"/>
      <c r="S150" s="220"/>
      <c r="T150" s="220"/>
      <c r="U150" s="220"/>
      <c r="V150" s="220"/>
      <c r="W150" s="220"/>
      <c r="X150" s="220"/>
      <c r="Y150" s="221"/>
      <c r="Z150" s="219"/>
      <c r="AA150" s="220"/>
      <c r="AB150" s="220"/>
      <c r="AC150" s="220"/>
      <c r="AD150" s="220"/>
      <c r="AE150" s="220"/>
      <c r="AF150" s="220"/>
      <c r="AG150" s="221"/>
      <c r="AH150" s="47"/>
    </row>
    <row r="151" spans="2:34" ht="15" customHeight="1">
      <c r="B151" s="46"/>
      <c r="C151" s="255"/>
      <c r="D151" s="256"/>
      <c r="E151" s="256"/>
      <c r="F151" s="256"/>
      <c r="G151" s="256"/>
      <c r="H151" s="256"/>
      <c r="I151" s="256"/>
      <c r="J151" s="256"/>
      <c r="K151" s="256"/>
      <c r="L151" s="257"/>
      <c r="M151" s="227" t="s">
        <v>108</v>
      </c>
      <c r="N151" s="227"/>
      <c r="O151" s="227"/>
      <c r="P151" s="227"/>
      <c r="Q151" s="219"/>
      <c r="R151" s="220"/>
      <c r="S151" s="220"/>
      <c r="T151" s="220"/>
      <c r="U151" s="220"/>
      <c r="V151" s="220"/>
      <c r="W151" s="220"/>
      <c r="X151" s="220"/>
      <c r="Y151" s="221"/>
      <c r="Z151" s="219"/>
      <c r="AA151" s="220"/>
      <c r="AB151" s="220"/>
      <c r="AC151" s="220"/>
      <c r="AD151" s="220"/>
      <c r="AE151" s="220"/>
      <c r="AF151" s="220"/>
      <c r="AG151" s="221"/>
      <c r="AH151" s="47"/>
    </row>
    <row r="152" spans="2:34" ht="6.75" customHeight="1">
      <c r="B152" s="179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2"/>
      <c r="N152" s="182"/>
      <c r="O152" s="182"/>
      <c r="P152" s="182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1"/>
    </row>
    <row r="153" spans="2:34" ht="15" customHeight="1">
      <c r="B153" s="46"/>
      <c r="C153" s="214" t="s">
        <v>293</v>
      </c>
      <c r="D153" s="213"/>
      <c r="E153" s="213"/>
      <c r="F153" s="213"/>
      <c r="G153" s="213"/>
      <c r="H153" s="213"/>
      <c r="I153" s="213"/>
      <c r="J153" s="213"/>
      <c r="K153" s="213"/>
      <c r="L153" s="242"/>
      <c r="M153" s="227" t="s">
        <v>248</v>
      </c>
      <c r="N153" s="227"/>
      <c r="O153" s="227"/>
      <c r="P153" s="227"/>
      <c r="Q153" s="219"/>
      <c r="R153" s="220"/>
      <c r="S153" s="220"/>
      <c r="T153" s="220"/>
      <c r="U153" s="220"/>
      <c r="V153" s="220"/>
      <c r="W153" s="220"/>
      <c r="X153" s="220"/>
      <c r="Y153" s="221"/>
      <c r="Z153" s="219"/>
      <c r="AA153" s="220"/>
      <c r="AB153" s="220"/>
      <c r="AC153" s="220"/>
      <c r="AD153" s="220"/>
      <c r="AE153" s="220"/>
      <c r="AF153" s="220"/>
      <c r="AG153" s="221"/>
      <c r="AH153" s="47"/>
    </row>
    <row r="154" spans="2:34" ht="15" customHeight="1">
      <c r="B154" s="46"/>
      <c r="C154" s="243"/>
      <c r="D154" s="244"/>
      <c r="E154" s="244"/>
      <c r="F154" s="244"/>
      <c r="G154" s="244"/>
      <c r="H154" s="244"/>
      <c r="I154" s="244"/>
      <c r="J154" s="244"/>
      <c r="K154" s="244"/>
      <c r="L154" s="245"/>
      <c r="M154" s="227" t="s">
        <v>107</v>
      </c>
      <c r="N154" s="227"/>
      <c r="O154" s="227"/>
      <c r="P154" s="227"/>
      <c r="Q154" s="219"/>
      <c r="R154" s="220"/>
      <c r="S154" s="220"/>
      <c r="T154" s="220"/>
      <c r="U154" s="220"/>
      <c r="V154" s="220"/>
      <c r="W154" s="220"/>
      <c r="X154" s="220"/>
      <c r="Y154" s="221"/>
      <c r="Z154" s="219"/>
      <c r="AA154" s="220"/>
      <c r="AB154" s="220"/>
      <c r="AC154" s="220"/>
      <c r="AD154" s="220"/>
      <c r="AE154" s="220"/>
      <c r="AF154" s="220"/>
      <c r="AG154" s="221"/>
      <c r="AH154" s="47"/>
    </row>
    <row r="155" spans="2:34" ht="15" customHeight="1">
      <c r="B155" s="46"/>
      <c r="C155" s="246"/>
      <c r="D155" s="247"/>
      <c r="E155" s="247"/>
      <c r="F155" s="247"/>
      <c r="G155" s="247"/>
      <c r="H155" s="247"/>
      <c r="I155" s="247"/>
      <c r="J155" s="247"/>
      <c r="K155" s="247"/>
      <c r="L155" s="248"/>
      <c r="M155" s="227" t="s">
        <v>108</v>
      </c>
      <c r="N155" s="227"/>
      <c r="O155" s="227"/>
      <c r="P155" s="227"/>
      <c r="Q155" s="219"/>
      <c r="R155" s="220"/>
      <c r="S155" s="220"/>
      <c r="T155" s="220"/>
      <c r="U155" s="220"/>
      <c r="V155" s="220"/>
      <c r="W155" s="220"/>
      <c r="X155" s="220"/>
      <c r="Y155" s="221"/>
      <c r="Z155" s="219"/>
      <c r="AA155" s="220"/>
      <c r="AB155" s="220"/>
      <c r="AC155" s="220"/>
      <c r="AD155" s="220"/>
      <c r="AE155" s="220"/>
      <c r="AF155" s="220"/>
      <c r="AG155" s="221"/>
      <c r="AH155" s="47"/>
    </row>
    <row r="156" spans="2:34" ht="15" customHeight="1">
      <c r="B156" s="46"/>
      <c r="C156" s="215" t="s">
        <v>249</v>
      </c>
      <c r="D156" s="215"/>
      <c r="E156" s="215"/>
      <c r="F156" s="215"/>
      <c r="G156" s="215"/>
      <c r="H156" s="215"/>
      <c r="I156" s="215"/>
      <c r="J156" s="215"/>
      <c r="K156" s="215"/>
      <c r="L156" s="215"/>
      <c r="M156" s="227" t="s">
        <v>248</v>
      </c>
      <c r="N156" s="227"/>
      <c r="O156" s="227"/>
      <c r="P156" s="227"/>
      <c r="Q156" s="219"/>
      <c r="R156" s="220"/>
      <c r="S156" s="220"/>
      <c r="T156" s="220"/>
      <c r="U156" s="220"/>
      <c r="V156" s="220"/>
      <c r="W156" s="220"/>
      <c r="X156" s="220"/>
      <c r="Y156" s="221"/>
      <c r="Z156" s="219"/>
      <c r="AA156" s="220"/>
      <c r="AB156" s="220"/>
      <c r="AC156" s="220"/>
      <c r="AD156" s="220"/>
      <c r="AE156" s="220"/>
      <c r="AF156" s="220"/>
      <c r="AG156" s="221"/>
      <c r="AH156" s="47"/>
    </row>
    <row r="157" spans="2:34" ht="7.5" customHeight="1">
      <c r="B157" s="179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1"/>
    </row>
    <row r="158" spans="2:34" ht="14.25" customHeight="1">
      <c r="B158" s="46"/>
      <c r="C158" s="240" t="s">
        <v>250</v>
      </c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47"/>
    </row>
    <row r="159" spans="2:34" ht="6" customHeight="1">
      <c r="B159" s="179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1"/>
    </row>
    <row r="160" spans="2:34" ht="15" customHeight="1">
      <c r="B160" s="46"/>
      <c r="C160" s="224" t="s">
        <v>251</v>
      </c>
      <c r="D160" s="225"/>
      <c r="E160" s="226"/>
      <c r="F160" s="224" t="s">
        <v>201</v>
      </c>
      <c r="G160" s="225"/>
      <c r="H160" s="225"/>
      <c r="I160" s="225"/>
      <c r="J160" s="225"/>
      <c r="K160" s="226"/>
      <c r="L160" s="224" t="s">
        <v>282</v>
      </c>
      <c r="M160" s="225"/>
      <c r="N160" s="225"/>
      <c r="O160" s="225"/>
      <c r="P160" s="226"/>
      <c r="Q160" s="224" t="s">
        <v>252</v>
      </c>
      <c r="R160" s="225"/>
      <c r="S160" s="225"/>
      <c r="T160" s="225"/>
      <c r="U160" s="226"/>
      <c r="V160" s="224" t="s">
        <v>201</v>
      </c>
      <c r="W160" s="225"/>
      <c r="X160" s="225"/>
      <c r="Y160" s="225"/>
      <c r="Z160" s="225"/>
      <c r="AA160" s="226"/>
      <c r="AB160" s="224" t="s">
        <v>282</v>
      </c>
      <c r="AC160" s="225"/>
      <c r="AD160" s="225"/>
      <c r="AE160" s="225"/>
      <c r="AF160" s="225"/>
      <c r="AG160" s="226"/>
      <c r="AH160" s="47"/>
    </row>
    <row r="161" spans="2:34" ht="15" customHeight="1">
      <c r="B161" s="46"/>
      <c r="C161" s="228" t="s">
        <v>253</v>
      </c>
      <c r="D161" s="229"/>
      <c r="E161" s="230"/>
      <c r="F161" s="219"/>
      <c r="G161" s="220"/>
      <c r="H161" s="220"/>
      <c r="I161" s="220"/>
      <c r="J161" s="220"/>
      <c r="K161" s="221"/>
      <c r="L161" s="219"/>
      <c r="M161" s="220"/>
      <c r="N161" s="220"/>
      <c r="O161" s="220"/>
      <c r="P161" s="221"/>
      <c r="Q161" s="228" t="s">
        <v>253</v>
      </c>
      <c r="R161" s="229"/>
      <c r="S161" s="229"/>
      <c r="T161" s="229"/>
      <c r="U161" s="230"/>
      <c r="V161" s="219"/>
      <c r="W161" s="220"/>
      <c r="X161" s="220"/>
      <c r="Y161" s="220"/>
      <c r="Z161" s="220"/>
      <c r="AA161" s="221"/>
      <c r="AB161" s="219"/>
      <c r="AC161" s="220"/>
      <c r="AD161" s="220"/>
      <c r="AE161" s="220"/>
      <c r="AF161" s="220"/>
      <c r="AG161" s="221"/>
      <c r="AH161" s="47"/>
    </row>
    <row r="162" spans="2:34" ht="15" customHeight="1">
      <c r="B162" s="46"/>
      <c r="C162" s="228" t="s">
        <v>248</v>
      </c>
      <c r="D162" s="229"/>
      <c r="E162" s="230"/>
      <c r="F162" s="219"/>
      <c r="G162" s="220"/>
      <c r="H162" s="220"/>
      <c r="I162" s="220"/>
      <c r="J162" s="220"/>
      <c r="K162" s="221"/>
      <c r="L162" s="219"/>
      <c r="M162" s="220"/>
      <c r="N162" s="220"/>
      <c r="O162" s="220"/>
      <c r="P162" s="221"/>
      <c r="Q162" s="228" t="s">
        <v>248</v>
      </c>
      <c r="R162" s="229"/>
      <c r="S162" s="229"/>
      <c r="T162" s="229"/>
      <c r="U162" s="230"/>
      <c r="V162" s="219"/>
      <c r="W162" s="220"/>
      <c r="X162" s="220"/>
      <c r="Y162" s="220"/>
      <c r="Z162" s="220"/>
      <c r="AA162" s="221"/>
      <c r="AB162" s="219"/>
      <c r="AC162" s="220"/>
      <c r="AD162" s="220"/>
      <c r="AE162" s="220"/>
      <c r="AF162" s="220"/>
      <c r="AG162" s="221"/>
      <c r="AH162" s="47"/>
    </row>
    <row r="163" spans="2:34" ht="15" customHeight="1">
      <c r="B163" s="46"/>
      <c r="C163" s="228" t="s">
        <v>107</v>
      </c>
      <c r="D163" s="229"/>
      <c r="E163" s="230"/>
      <c r="F163" s="219"/>
      <c r="G163" s="220"/>
      <c r="H163" s="220"/>
      <c r="I163" s="220"/>
      <c r="J163" s="220"/>
      <c r="K163" s="221"/>
      <c r="L163" s="219"/>
      <c r="M163" s="220"/>
      <c r="N163" s="220"/>
      <c r="O163" s="220"/>
      <c r="P163" s="221"/>
      <c r="Q163" s="228" t="s">
        <v>254</v>
      </c>
      <c r="R163" s="229"/>
      <c r="S163" s="229"/>
      <c r="T163" s="229"/>
      <c r="U163" s="230"/>
      <c r="V163" s="219"/>
      <c r="W163" s="220"/>
      <c r="X163" s="220"/>
      <c r="Y163" s="220"/>
      <c r="Z163" s="220"/>
      <c r="AA163" s="221"/>
      <c r="AB163" s="219"/>
      <c r="AC163" s="220"/>
      <c r="AD163" s="220"/>
      <c r="AE163" s="220"/>
      <c r="AF163" s="220"/>
      <c r="AG163" s="221"/>
      <c r="AH163" s="47"/>
    </row>
    <row r="164" spans="2:34" ht="15" customHeight="1">
      <c r="B164" s="46"/>
      <c r="C164" s="228" t="s">
        <v>255</v>
      </c>
      <c r="D164" s="229"/>
      <c r="E164" s="230"/>
      <c r="F164" s="219"/>
      <c r="G164" s="220"/>
      <c r="H164" s="220"/>
      <c r="I164" s="220"/>
      <c r="J164" s="220"/>
      <c r="K164" s="221"/>
      <c r="L164" s="219"/>
      <c r="M164" s="220"/>
      <c r="N164" s="220"/>
      <c r="O164" s="220"/>
      <c r="P164" s="221"/>
      <c r="Q164" s="216"/>
      <c r="R164" s="217"/>
      <c r="S164" s="217"/>
      <c r="T164" s="217"/>
      <c r="U164" s="218"/>
      <c r="V164" s="219"/>
      <c r="W164" s="220"/>
      <c r="X164" s="220"/>
      <c r="Y164" s="220"/>
      <c r="Z164" s="220"/>
      <c r="AA164" s="221"/>
      <c r="AB164" s="219"/>
      <c r="AC164" s="220"/>
      <c r="AD164" s="220"/>
      <c r="AE164" s="220"/>
      <c r="AF164" s="220"/>
      <c r="AG164" s="221"/>
      <c r="AH164" s="47"/>
    </row>
    <row r="165" spans="2:34" ht="7.5" customHeight="1">
      <c r="B165" s="179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1"/>
    </row>
    <row r="166" spans="2:34" ht="15" customHeight="1">
      <c r="B166" s="46"/>
      <c r="C166" s="234" t="s">
        <v>256</v>
      </c>
      <c r="D166" s="235"/>
      <c r="E166" s="235"/>
      <c r="F166" s="235"/>
      <c r="G166" s="235"/>
      <c r="H166" s="235"/>
      <c r="I166" s="235"/>
      <c r="J166" s="235"/>
      <c r="K166" s="235"/>
      <c r="L166" s="236"/>
      <c r="M166" s="228" t="s">
        <v>257</v>
      </c>
      <c r="N166" s="229"/>
      <c r="O166" s="229"/>
      <c r="P166" s="230"/>
      <c r="Q166" s="228" t="s">
        <v>253</v>
      </c>
      <c r="R166" s="229"/>
      <c r="S166" s="229"/>
      <c r="T166" s="229"/>
      <c r="U166" s="230"/>
      <c r="V166" s="219"/>
      <c r="W166" s="220"/>
      <c r="X166" s="221"/>
      <c r="Y166" s="228" t="s">
        <v>258</v>
      </c>
      <c r="Z166" s="229"/>
      <c r="AA166" s="229"/>
      <c r="AB166" s="230"/>
      <c r="AC166" s="219"/>
      <c r="AD166" s="220"/>
      <c r="AE166" s="220"/>
      <c r="AF166" s="220"/>
      <c r="AG166" s="221"/>
      <c r="AH166" s="47"/>
    </row>
    <row r="167" spans="2:34" ht="15" customHeight="1">
      <c r="B167" s="46"/>
      <c r="C167" s="237"/>
      <c r="D167" s="238"/>
      <c r="E167" s="238"/>
      <c r="F167" s="238"/>
      <c r="G167" s="238"/>
      <c r="H167" s="238"/>
      <c r="I167" s="238"/>
      <c r="J167" s="238"/>
      <c r="K167" s="238"/>
      <c r="L167" s="239"/>
      <c r="M167" s="228" t="s">
        <v>259</v>
      </c>
      <c r="N167" s="229"/>
      <c r="O167" s="229"/>
      <c r="P167" s="230"/>
      <c r="Q167" s="228" t="s">
        <v>260</v>
      </c>
      <c r="R167" s="229"/>
      <c r="S167" s="229"/>
      <c r="T167" s="229"/>
      <c r="U167" s="230"/>
      <c r="V167" s="219"/>
      <c r="W167" s="220"/>
      <c r="X167" s="221"/>
      <c r="Y167" s="231" t="s">
        <v>261</v>
      </c>
      <c r="Z167" s="232"/>
      <c r="AA167" s="232"/>
      <c r="AB167" s="232"/>
      <c r="AC167" s="232"/>
      <c r="AD167" s="232"/>
      <c r="AE167" s="232"/>
      <c r="AF167" s="232"/>
      <c r="AG167" s="233"/>
      <c r="AH167" s="47"/>
    </row>
    <row r="168" spans="2:34" ht="6.75" customHeight="1">
      <c r="B168" s="179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2"/>
      <c r="N168" s="182"/>
      <c r="O168" s="182"/>
      <c r="P168" s="182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1"/>
    </row>
    <row r="169" spans="2:34" ht="15" customHeight="1">
      <c r="B169" s="46"/>
      <c r="C169" s="224" t="s">
        <v>262</v>
      </c>
      <c r="D169" s="225"/>
      <c r="E169" s="225"/>
      <c r="F169" s="225"/>
      <c r="G169" s="225"/>
      <c r="H169" s="225"/>
      <c r="I169" s="225"/>
      <c r="J169" s="225"/>
      <c r="K169" s="225"/>
      <c r="L169" s="226"/>
      <c r="M169" s="227" t="s">
        <v>248</v>
      </c>
      <c r="N169" s="227"/>
      <c r="O169" s="227"/>
      <c r="P169" s="227"/>
      <c r="Q169" s="219"/>
      <c r="R169" s="220"/>
      <c r="S169" s="220"/>
      <c r="T169" s="220"/>
      <c r="U169" s="220"/>
      <c r="V169" s="220"/>
      <c r="W169" s="220"/>
      <c r="X169" s="221"/>
      <c r="Y169" s="228" t="s">
        <v>263</v>
      </c>
      <c r="Z169" s="229"/>
      <c r="AA169" s="229"/>
      <c r="AB169" s="230"/>
      <c r="AC169" s="219"/>
      <c r="AD169" s="220"/>
      <c r="AE169" s="220"/>
      <c r="AF169" s="220"/>
      <c r="AG169" s="221"/>
      <c r="AH169" s="47"/>
    </row>
    <row r="170" spans="2:34" ht="15" customHeight="1">
      <c r="B170" s="179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1"/>
    </row>
    <row r="171" spans="2:34" ht="15" customHeight="1">
      <c r="B171" s="46"/>
      <c r="C171" s="222" t="s">
        <v>264</v>
      </c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47"/>
    </row>
    <row r="172" spans="2:34" ht="15" customHeight="1">
      <c r="B172" s="46"/>
      <c r="C172" s="216" t="s">
        <v>265</v>
      </c>
      <c r="D172" s="217"/>
      <c r="E172" s="217"/>
      <c r="F172" s="217"/>
      <c r="G172" s="218"/>
      <c r="H172" s="183"/>
      <c r="I172" s="216" t="s">
        <v>266</v>
      </c>
      <c r="J172" s="217"/>
      <c r="K172" s="217"/>
      <c r="L172" s="217"/>
      <c r="M172" s="217"/>
      <c r="N172" s="218"/>
      <c r="O172" s="216"/>
      <c r="P172" s="218"/>
      <c r="Q172" s="168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69"/>
      <c r="AH172" s="47"/>
    </row>
    <row r="173" spans="2:34" ht="15" customHeight="1">
      <c r="B173" s="46"/>
      <c r="C173" s="216" t="s">
        <v>267</v>
      </c>
      <c r="D173" s="217"/>
      <c r="E173" s="217"/>
      <c r="F173" s="217"/>
      <c r="G173" s="218"/>
      <c r="H173" s="183"/>
      <c r="I173" s="216" t="s">
        <v>268</v>
      </c>
      <c r="J173" s="217"/>
      <c r="K173" s="217"/>
      <c r="L173" s="217"/>
      <c r="M173" s="217"/>
      <c r="N173" s="218"/>
      <c r="O173" s="216"/>
      <c r="P173" s="218"/>
      <c r="Q173" s="46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47"/>
      <c r="AH173" s="47"/>
    </row>
    <row r="174" spans="2:34" ht="15" customHeight="1">
      <c r="B174" s="46"/>
      <c r="C174" s="216" t="s">
        <v>269</v>
      </c>
      <c r="D174" s="217"/>
      <c r="E174" s="217"/>
      <c r="F174" s="217"/>
      <c r="G174" s="218"/>
      <c r="H174" s="183"/>
      <c r="I174" s="216" t="s">
        <v>270</v>
      </c>
      <c r="J174" s="217"/>
      <c r="K174" s="217"/>
      <c r="L174" s="217"/>
      <c r="M174" s="217"/>
      <c r="N174" s="218"/>
      <c r="O174" s="216"/>
      <c r="P174" s="218"/>
      <c r="Q174" s="46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47"/>
      <c r="AH174" s="47"/>
    </row>
    <row r="175" spans="2:34" ht="15" customHeight="1">
      <c r="B175" s="46"/>
      <c r="C175" s="216" t="s">
        <v>271</v>
      </c>
      <c r="D175" s="217"/>
      <c r="E175" s="217"/>
      <c r="F175" s="217"/>
      <c r="G175" s="218"/>
      <c r="H175" s="183"/>
      <c r="I175" s="216" t="s">
        <v>272</v>
      </c>
      <c r="J175" s="217"/>
      <c r="K175" s="217"/>
      <c r="L175" s="217"/>
      <c r="M175" s="217"/>
      <c r="N175" s="218"/>
      <c r="O175" s="216"/>
      <c r="P175" s="218"/>
      <c r="Q175" s="46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47"/>
      <c r="AH175" s="47"/>
    </row>
    <row r="176" spans="2:34" ht="15" customHeight="1">
      <c r="B176" s="46"/>
      <c r="C176" s="216" t="s">
        <v>273</v>
      </c>
      <c r="D176" s="217"/>
      <c r="E176" s="217"/>
      <c r="F176" s="217"/>
      <c r="G176" s="218"/>
      <c r="H176" s="183"/>
      <c r="I176" s="216" t="s">
        <v>274</v>
      </c>
      <c r="J176" s="217"/>
      <c r="K176" s="217"/>
      <c r="L176" s="217"/>
      <c r="M176" s="217"/>
      <c r="N176" s="218"/>
      <c r="O176" s="216"/>
      <c r="P176" s="218"/>
      <c r="Q176" s="46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47"/>
      <c r="AH176" s="47"/>
    </row>
    <row r="177" spans="2:34" ht="15" customHeight="1">
      <c r="B177" s="46"/>
      <c r="C177" s="216" t="s">
        <v>275</v>
      </c>
      <c r="D177" s="217"/>
      <c r="E177" s="217"/>
      <c r="F177" s="217"/>
      <c r="G177" s="218"/>
      <c r="H177" s="183"/>
      <c r="I177" s="216"/>
      <c r="J177" s="217"/>
      <c r="K177" s="217"/>
      <c r="L177" s="217"/>
      <c r="M177" s="217"/>
      <c r="N177" s="218"/>
      <c r="O177" s="216"/>
      <c r="P177" s="218"/>
      <c r="Q177" s="46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47"/>
      <c r="AH177" s="47"/>
    </row>
    <row r="178" spans="2:34" ht="15" customHeight="1">
      <c r="B178" s="46"/>
      <c r="C178" s="216"/>
      <c r="D178" s="217"/>
      <c r="E178" s="217"/>
      <c r="F178" s="217"/>
      <c r="G178" s="218"/>
      <c r="H178" s="183"/>
      <c r="I178" s="216"/>
      <c r="J178" s="217"/>
      <c r="K178" s="217"/>
      <c r="L178" s="217"/>
      <c r="M178" s="217"/>
      <c r="N178" s="218"/>
      <c r="O178" s="216"/>
      <c r="P178" s="218"/>
      <c r="Q178" s="185" t="s">
        <v>294</v>
      </c>
      <c r="R178" s="203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45"/>
      <c r="AH178" s="47"/>
    </row>
    <row r="179" spans="2:34" ht="15" customHeight="1">
      <c r="B179" s="46"/>
      <c r="C179" s="187" t="s">
        <v>276</v>
      </c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69"/>
      <c r="Q179" s="168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69"/>
      <c r="AH179" s="47"/>
    </row>
    <row r="180" spans="2:34" ht="15" customHeight="1">
      <c r="B180" s="46"/>
      <c r="C180" s="46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47"/>
      <c r="Q180" s="46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47"/>
      <c r="AH180" s="47"/>
    </row>
    <row r="181" spans="2:34" ht="15" customHeight="1">
      <c r="B181" s="46"/>
      <c r="C181" s="46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47"/>
      <c r="Q181" s="46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47"/>
      <c r="AH181" s="47"/>
    </row>
    <row r="182" spans="2:34" ht="15" customHeight="1">
      <c r="B182" s="46"/>
      <c r="C182" s="46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47"/>
      <c r="Q182" s="46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47"/>
      <c r="AH182" s="47"/>
    </row>
    <row r="183" spans="2:34" ht="15" customHeight="1">
      <c r="B183" s="46"/>
      <c r="C183" s="46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47"/>
      <c r="Q183" s="46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47"/>
      <c r="AH183" s="47"/>
    </row>
    <row r="184" spans="2:34" ht="15" customHeight="1">
      <c r="B184" s="197"/>
      <c r="C184" s="46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47"/>
      <c r="Q184" s="46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47"/>
      <c r="AH184" s="47"/>
    </row>
    <row r="185" spans="2:34" ht="15" customHeight="1">
      <c r="B185" s="197"/>
      <c r="C185" s="46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47"/>
      <c r="Q185" s="46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47"/>
      <c r="AH185" s="47"/>
    </row>
    <row r="186" spans="1:34" ht="15" customHeight="1">
      <c r="A186" s="170"/>
      <c r="B186" s="197"/>
      <c r="C186" s="143"/>
      <c r="D186" s="186"/>
      <c r="E186" s="186"/>
      <c r="F186" s="186"/>
      <c r="G186" s="203"/>
      <c r="H186" s="186"/>
      <c r="I186" s="186"/>
      <c r="J186" s="186"/>
      <c r="K186" s="186"/>
      <c r="L186" s="186"/>
      <c r="M186" s="186"/>
      <c r="N186" s="186"/>
      <c r="O186" s="186"/>
      <c r="P186" s="145"/>
      <c r="Q186" s="143"/>
      <c r="R186" s="185" t="s">
        <v>277</v>
      </c>
      <c r="S186" s="185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45"/>
      <c r="AH186" s="47"/>
    </row>
    <row r="187" spans="1:34" ht="15" customHeight="1">
      <c r="A187" s="170"/>
      <c r="B187" s="143"/>
      <c r="C187" s="186"/>
      <c r="D187" s="186"/>
      <c r="E187" s="186"/>
      <c r="F187" s="186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45"/>
    </row>
    <row r="188" ht="15" customHeight="1">
      <c r="AH188" s="170"/>
    </row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</sheetData>
  <sheetProtection password="C12A" sheet="1" objects="1" scenarios="1"/>
  <mergeCells count="263">
    <mergeCell ref="AC90:AG94"/>
    <mergeCell ref="Q95:AG95"/>
    <mergeCell ref="AE72:AG74"/>
    <mergeCell ref="AC87:AG88"/>
    <mergeCell ref="AE71:AG71"/>
    <mergeCell ref="Q68:Z68"/>
    <mergeCell ref="AA68:AG68"/>
    <mergeCell ref="Q69:AG69"/>
    <mergeCell ref="Q70:Z70"/>
    <mergeCell ref="E83:F83"/>
    <mergeCell ref="I83:P83"/>
    <mergeCell ref="E81:P81"/>
    <mergeCell ref="C85:AG85"/>
    <mergeCell ref="S81:V82"/>
    <mergeCell ref="W81:X82"/>
    <mergeCell ref="Y81:Z82"/>
    <mergeCell ref="E82:P82"/>
    <mergeCell ref="AA81:AF82"/>
    <mergeCell ref="C100:X107"/>
    <mergeCell ref="C72:I72"/>
    <mergeCell ref="J72:P72"/>
    <mergeCell ref="C76:AG76"/>
    <mergeCell ref="AA72:AD74"/>
    <mergeCell ref="W72:Z74"/>
    <mergeCell ref="C74:I74"/>
    <mergeCell ref="C83:D83"/>
    <mergeCell ref="Z102:AG102"/>
    <mergeCell ref="Z101:AG101"/>
    <mergeCell ref="Y61:AC61"/>
    <mergeCell ref="AD61:AG61"/>
    <mergeCell ref="C56:C63"/>
    <mergeCell ref="L57:U57"/>
    <mergeCell ref="D63:H63"/>
    <mergeCell ref="V57:AG57"/>
    <mergeCell ref="Q61:X61"/>
    <mergeCell ref="D48:K48"/>
    <mergeCell ref="Q52:X52"/>
    <mergeCell ref="V45:AG45"/>
    <mergeCell ref="N45:U45"/>
    <mergeCell ref="I45:M45"/>
    <mergeCell ref="V48:AG48"/>
    <mergeCell ref="Y52:AC52"/>
    <mergeCell ref="V50:AG50"/>
    <mergeCell ref="Q50:U50"/>
    <mergeCell ref="D52:I52"/>
    <mergeCell ref="C32:AG32"/>
    <mergeCell ref="C34:C45"/>
    <mergeCell ref="D36:K36"/>
    <mergeCell ref="L36:U36"/>
    <mergeCell ref="V36:AG36"/>
    <mergeCell ref="D45:H45"/>
    <mergeCell ref="D39:P39"/>
    <mergeCell ref="Q39:AG39"/>
    <mergeCell ref="D41:P41"/>
    <mergeCell ref="Q41:U41"/>
    <mergeCell ref="AE25:AG30"/>
    <mergeCell ref="B1:AH1"/>
    <mergeCell ref="C21:P21"/>
    <mergeCell ref="B6:AH6"/>
    <mergeCell ref="B9:N9"/>
    <mergeCell ref="B8:N8"/>
    <mergeCell ref="Q8:AH9"/>
    <mergeCell ref="C17:X17"/>
    <mergeCell ref="Z17:AG17"/>
    <mergeCell ref="G12:J12"/>
    <mergeCell ref="L12:Y12"/>
    <mergeCell ref="L15:Y15"/>
    <mergeCell ref="L14:Y14"/>
    <mergeCell ref="Z18:AG19"/>
    <mergeCell ref="C18:X19"/>
    <mergeCell ref="R21:AG21"/>
    <mergeCell ref="AE23:AG24"/>
    <mergeCell ref="AA23:AD24"/>
    <mergeCell ref="R23:Z24"/>
    <mergeCell ref="C22:P23"/>
    <mergeCell ref="C24:P25"/>
    <mergeCell ref="R25:U27"/>
    <mergeCell ref="V25:Z27"/>
    <mergeCell ref="V28:Z30"/>
    <mergeCell ref="R28:U30"/>
    <mergeCell ref="C26:P27"/>
    <mergeCell ref="C65:AG65"/>
    <mergeCell ref="AA25:AD30"/>
    <mergeCell ref="C28:P30"/>
    <mergeCell ref="AD52:AG52"/>
    <mergeCell ref="J43:P43"/>
    <mergeCell ref="Q43:X43"/>
    <mergeCell ref="L48:U48"/>
    <mergeCell ref="V41:AG41"/>
    <mergeCell ref="AD43:AG43"/>
    <mergeCell ref="Y43:AC43"/>
    <mergeCell ref="D43:I43"/>
    <mergeCell ref="N54:U54"/>
    <mergeCell ref="V54:AG54"/>
    <mergeCell ref="D59:P59"/>
    <mergeCell ref="Q59:U59"/>
    <mergeCell ref="D57:K57"/>
    <mergeCell ref="V59:AG59"/>
    <mergeCell ref="C68:I68"/>
    <mergeCell ref="J68:P68"/>
    <mergeCell ref="I63:M63"/>
    <mergeCell ref="C47:C54"/>
    <mergeCell ref="D61:I61"/>
    <mergeCell ref="J61:P61"/>
    <mergeCell ref="J52:P52"/>
    <mergeCell ref="D50:P50"/>
    <mergeCell ref="D54:H54"/>
    <mergeCell ref="I54:M54"/>
    <mergeCell ref="J69:P69"/>
    <mergeCell ref="Q67:Z67"/>
    <mergeCell ref="J70:P70"/>
    <mergeCell ref="V63:AG63"/>
    <mergeCell ref="AA67:AG67"/>
    <mergeCell ref="AA70:AG70"/>
    <mergeCell ref="N63:U63"/>
    <mergeCell ref="E80:P80"/>
    <mergeCell ref="C70:I70"/>
    <mergeCell ref="J74:P74"/>
    <mergeCell ref="Q72:V74"/>
    <mergeCell ref="E79:P79"/>
    <mergeCell ref="C78:AG78"/>
    <mergeCell ref="Q79:AG80"/>
    <mergeCell ref="Q71:V71"/>
    <mergeCell ref="W71:Z71"/>
    <mergeCell ref="AA71:AD71"/>
    <mergeCell ref="C96:X99"/>
    <mergeCell ref="G90:J94"/>
    <mergeCell ref="K87:AB88"/>
    <mergeCell ref="K90:M94"/>
    <mergeCell ref="N90:Q94"/>
    <mergeCell ref="R91:U94"/>
    <mergeCell ref="V90:AB94"/>
    <mergeCell ref="C90:F94"/>
    <mergeCell ref="G87:J88"/>
    <mergeCell ref="C87:F88"/>
    <mergeCell ref="G120:J120"/>
    <mergeCell ref="L120:Y120"/>
    <mergeCell ref="L122:Y122"/>
    <mergeCell ref="L123:Y123"/>
    <mergeCell ref="C125:X125"/>
    <mergeCell ref="Z125:AG125"/>
    <mergeCell ref="C126:X127"/>
    <mergeCell ref="Z126:AG127"/>
    <mergeCell ref="AE129:AG130"/>
    <mergeCell ref="AE131:AG136"/>
    <mergeCell ref="C129:F131"/>
    <mergeCell ref="G129:X131"/>
    <mergeCell ref="Z129:AC130"/>
    <mergeCell ref="Z131:AC136"/>
    <mergeCell ref="C133:F136"/>
    <mergeCell ref="G133:X136"/>
    <mergeCell ref="C139:AG139"/>
    <mergeCell ref="C141:AG141"/>
    <mergeCell ref="C143:P143"/>
    <mergeCell ref="Q143:Y143"/>
    <mergeCell ref="Z143:AG143"/>
    <mergeCell ref="C142:AG142"/>
    <mergeCell ref="C144:P144"/>
    <mergeCell ref="C145:P145"/>
    <mergeCell ref="Q145:Y145"/>
    <mergeCell ref="Z145:AG145"/>
    <mergeCell ref="Q144:R144"/>
    <mergeCell ref="S144:Y144"/>
    <mergeCell ref="Z144:AA144"/>
    <mergeCell ref="AB144:AG144"/>
    <mergeCell ref="C146:P146"/>
    <mergeCell ref="Q146:Y146"/>
    <mergeCell ref="Z146:AG146"/>
    <mergeCell ref="C147:P147"/>
    <mergeCell ref="Q147:Y147"/>
    <mergeCell ref="Z147:AG147"/>
    <mergeCell ref="C149:L151"/>
    <mergeCell ref="M149:P149"/>
    <mergeCell ref="Q149:Y149"/>
    <mergeCell ref="Z149:AG149"/>
    <mergeCell ref="M150:P150"/>
    <mergeCell ref="Q150:Y150"/>
    <mergeCell ref="Z150:AG150"/>
    <mergeCell ref="M151:P151"/>
    <mergeCell ref="Q151:Y151"/>
    <mergeCell ref="Z151:AG151"/>
    <mergeCell ref="C153:L155"/>
    <mergeCell ref="M153:P153"/>
    <mergeCell ref="Q153:Y153"/>
    <mergeCell ref="Z153:AG153"/>
    <mergeCell ref="M154:P154"/>
    <mergeCell ref="Q154:Y154"/>
    <mergeCell ref="Z154:AG154"/>
    <mergeCell ref="M155:P155"/>
    <mergeCell ref="Q155:Y155"/>
    <mergeCell ref="Z155:AG155"/>
    <mergeCell ref="C156:L156"/>
    <mergeCell ref="M156:P156"/>
    <mergeCell ref="Q156:Y156"/>
    <mergeCell ref="Z156:AG156"/>
    <mergeCell ref="C158:AG158"/>
    <mergeCell ref="C160:E160"/>
    <mergeCell ref="F160:K160"/>
    <mergeCell ref="L160:P160"/>
    <mergeCell ref="Q160:U160"/>
    <mergeCell ref="V160:AA160"/>
    <mergeCell ref="AB160:AG160"/>
    <mergeCell ref="C161:E161"/>
    <mergeCell ref="F161:K161"/>
    <mergeCell ref="L161:P161"/>
    <mergeCell ref="Q161:U161"/>
    <mergeCell ref="V163:AA163"/>
    <mergeCell ref="AB163:AG163"/>
    <mergeCell ref="C162:E162"/>
    <mergeCell ref="F162:K162"/>
    <mergeCell ref="L162:P162"/>
    <mergeCell ref="Q162:U162"/>
    <mergeCell ref="V161:AA161"/>
    <mergeCell ref="AB161:AG161"/>
    <mergeCell ref="V162:AA162"/>
    <mergeCell ref="AB162:AG162"/>
    <mergeCell ref="V164:AA164"/>
    <mergeCell ref="AB164:AG164"/>
    <mergeCell ref="C163:E163"/>
    <mergeCell ref="F163:K163"/>
    <mergeCell ref="C164:E164"/>
    <mergeCell ref="F164:K164"/>
    <mergeCell ref="L164:P164"/>
    <mergeCell ref="Q164:U164"/>
    <mergeCell ref="L163:P163"/>
    <mergeCell ref="Q163:U163"/>
    <mergeCell ref="C166:L167"/>
    <mergeCell ref="M166:P166"/>
    <mergeCell ref="Q166:U166"/>
    <mergeCell ref="V166:X166"/>
    <mergeCell ref="Y166:AB166"/>
    <mergeCell ref="AC166:AG166"/>
    <mergeCell ref="M167:P167"/>
    <mergeCell ref="Q167:U167"/>
    <mergeCell ref="V167:X167"/>
    <mergeCell ref="Y167:AG167"/>
    <mergeCell ref="AC169:AG169"/>
    <mergeCell ref="C171:AG171"/>
    <mergeCell ref="C172:G172"/>
    <mergeCell ref="I172:N172"/>
    <mergeCell ref="O172:P172"/>
    <mergeCell ref="C169:L169"/>
    <mergeCell ref="M169:P169"/>
    <mergeCell ref="Q169:X169"/>
    <mergeCell ref="Y169:AB169"/>
    <mergeCell ref="C173:G173"/>
    <mergeCell ref="I173:N173"/>
    <mergeCell ref="O173:P173"/>
    <mergeCell ref="C174:G174"/>
    <mergeCell ref="I174:N174"/>
    <mergeCell ref="O174:P174"/>
    <mergeCell ref="C175:G175"/>
    <mergeCell ref="I175:N175"/>
    <mergeCell ref="O175:P175"/>
    <mergeCell ref="C176:G176"/>
    <mergeCell ref="I176:N176"/>
    <mergeCell ref="O176:P176"/>
    <mergeCell ref="C177:G177"/>
    <mergeCell ref="I177:N177"/>
    <mergeCell ref="O177:P177"/>
    <mergeCell ref="C178:G178"/>
    <mergeCell ref="I178:N178"/>
    <mergeCell ref="O178:P178"/>
  </mergeCells>
  <conditionalFormatting sqref="C68 Q68 O71 H71:I71 C70 J68 H67:I67 H69:I69 D48:AG48 AC90:AG94 I83:P83 Q81:R83 E83:F83 S83:AF83 D45:AG45 C74:C75 E79:P82 D43:X43 D50:AG50 C72:I72 AD52:AG52 D52:P52 D36:AG36 D39:AG39 D41:AG41 H73:I73 O73 D54:AG54 D63:AG63 D57:AG57 D59:AG59 AD61:AG61 D61:P61">
    <cfRule type="expression" priority="1" dxfId="0" stopIfTrue="1">
      <formula>Blanco=TRUE</formula>
    </cfRule>
  </conditionalFormatting>
  <conditionalFormatting sqref="J74:P74">
    <cfRule type="expression" priority="2" dxfId="1" stopIfTrue="1">
      <formula>Grupo&lt;&gt;3</formula>
    </cfRule>
    <cfRule type="cellIs" priority="3" dxfId="2" operator="equal" stopIfTrue="1">
      <formula>""</formula>
    </cfRule>
  </conditionalFormatting>
  <conditionalFormatting sqref="AE25:AG30 AA25 AE131:AG136">
    <cfRule type="expression" priority="4" dxfId="3" stopIfTrue="1">
      <formula>$L$15="40 Rallye de Ourense"</formula>
    </cfRule>
  </conditionalFormatting>
  <conditionalFormatting sqref="O9">
    <cfRule type="expression" priority="5" dxfId="4" stopIfTrue="1">
      <formula>Blanco=TRUE</formula>
    </cfRule>
  </conditionalFormatting>
  <conditionalFormatting sqref="B9 B8:O8">
    <cfRule type="expression" priority="6" dxfId="5" stopIfTrue="1">
      <formula>Blanco=TRUE</formula>
    </cfRule>
  </conditionalFormatting>
  <conditionalFormatting sqref="S81:AF82 C90 G90">
    <cfRule type="expression" priority="7" dxfId="0" stopIfTrue="1">
      <formula>Blanco=TRUE</formula>
    </cfRule>
    <cfRule type="cellIs" priority="8" dxfId="2" operator="equal" stopIfTrue="1">
      <formula>""</formula>
    </cfRule>
  </conditionalFormatting>
  <conditionalFormatting sqref="Q61:AC61 Q52:AC52">
    <cfRule type="expression" priority="9" dxfId="6" stopIfTrue="1">
      <formula>Blanco=TRUE</formula>
    </cfRule>
    <cfRule type="cellIs" priority="10" dxfId="2" operator="equal" stopIfTrue="1">
      <formula>""</formula>
    </cfRule>
  </conditionalFormatting>
  <conditionalFormatting sqref="Y43:AG43">
    <cfRule type="expression" priority="11" dxfId="7" stopIfTrue="1">
      <formula>Blanco=TRUE</formula>
    </cfRule>
    <cfRule type="cellIs" priority="12" dxfId="2" operator="equal" stopIfTrue="1">
      <formula>""</formula>
    </cfRule>
  </conditionalFormatting>
  <conditionalFormatting sqref="W72:Z74">
    <cfRule type="expression" priority="13" dxfId="0" stopIfTrue="1">
      <formula>Blanco=TRUE</formula>
    </cfRule>
    <cfRule type="expression" priority="14" dxfId="0" stopIfTrue="1">
      <formula>Campeonato=TRUE</formula>
    </cfRule>
    <cfRule type="expression" priority="15" dxfId="8" stopIfTrue="1">
      <formula>Grupo=10</formula>
    </cfRule>
  </conditionalFormatting>
  <conditionalFormatting sqref="AA72:AG74">
    <cfRule type="expression" priority="16" dxfId="9" stopIfTrue="1">
      <formula>Blanco=TRUE</formula>
    </cfRule>
    <cfRule type="expression" priority="17" dxfId="8" stopIfTrue="1">
      <formula>Grupo&lt;&gt;3</formula>
    </cfRule>
    <cfRule type="expression" priority="18" dxfId="10" stopIfTrue="1">
      <formula>Grupo=3</formula>
    </cfRule>
  </conditionalFormatting>
  <conditionalFormatting sqref="Q72:V74">
    <cfRule type="expression" priority="19" dxfId="0" stopIfTrue="1">
      <formula>Blanco=TRUE</formula>
    </cfRule>
    <cfRule type="expression" priority="20" dxfId="0" stopIfTrue="1">
      <formula>Campeonato=TRUE</formula>
    </cfRule>
    <cfRule type="expression" priority="21" dxfId="8" stopIfTrue="1">
      <formula>Grupo=3</formula>
    </cfRule>
  </conditionalFormatting>
  <dataValidations count="16">
    <dataValidation type="whole" allowBlank="1" showInputMessage="1" showErrorMessage="1" errorTitle="Cilindrada" error="Teclee un valor numérico comprendido entre 1 y 2000" sqref="C74:I74">
      <formula1>1</formula1>
      <formula2>2000</formula2>
    </dataValidation>
    <dataValidation type="textLength" operator="equal" allowBlank="1" showInputMessage="1" showErrorMessage="1" errorTitle="Código de Banco" error="El Código de Banco debe tener 4 caracteres&#10;Si el mismo comienza por ceros teclee primero ' &#10;Ejemplo: para 0097 teclear '0097" sqref="S81 S83:V83">
      <formula1>4</formula1>
    </dataValidation>
    <dataValidation type="textLength" operator="equal" allowBlank="1" showInputMessage="1" showErrorMessage="1" errorTitle="Código de Oficina" error="El Código de Oficina debe tener 4 caracteres" sqref="W81 W83:X83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>
      <formula1>2</formula1>
    </dataValidation>
    <dataValidation type="textLength" operator="equal" allowBlank="1" showInputMessage="1" showErrorMessage="1" errorTitle="Número de cuenta" error="El número de cuenta debe tener 10 caracteres" sqref="AA81 AA83:AF83">
      <formula1>10</formula1>
    </dataValidation>
    <dataValidation type="whole" allowBlank="1" showInputMessage="1" showErrorMessage="1" promptTitle="Nº de dorsal" prompt="&#10;¡¡¡ ATENCIÓN !!! Dato a rellenar por el Organizador" errorTitle="Número de dorsal" error="Teclee un valor numérico entre 0 y 120" sqref="AE25:AG30 AE131:AG136">
      <formula1>0</formula1>
      <formula2>120</formula2>
    </dataValidation>
    <dataValidation type="whole" allowBlank="1" showInputMessage="1" showErrorMessage="1" promptTitle="Nº de entrada de la inscripción" prompt="&#10;¡¡¡ ATENCIÓN !!! Dato a rellenar por el Organizador" errorTitle="Fecha de Recepción" error="Teclee una fecha (formato DD/MM/AA) entre el 01/01/07 y el 31/12/07" sqref="AA25:AD30 AD131:AD136">
      <formula1>1</formula1>
      <formula2>500</formula2>
    </dataValidation>
    <dataValidation allowBlank="1" showInputMessage="1" showErrorMessage="1" promptTitle="Fecha recepcion inscripción" prompt="&#10;¡¡¡ ATENCIÓN !!! Dato a cubrir por el Organizador" errorTitle="Fecha de recepcion" error="Teclee una fecha en formato DD-MM-AA ó DD/MM/AA" sqref="V25:Z27"/>
    <dataValidation allowBlank="1" showInputMessage="1" showErrorMessage="1" promptTitle="Hora recepción inscripción" prompt="&#10;¡¡¡ ATENCIÓN ||| Dato a cubrir por el Organizador" sqref="V28:Z30"/>
    <dataValidation type="whole" allowBlank="1" showInputMessage="1" showErrorMessage="1" errorTitle="Cilindrada" error="Teclee un valor numérico comprendido entre 1 y 2000" sqref="C72:I72">
      <formula1>1</formula1>
      <formula2>5000</formula2>
    </dataValidation>
    <dataValidation allowBlank="1" showInputMessage="1" showErrorMessage="1" promptTitle="Normas en Vigor Cascos" prompt="*Normas admitidas: FIA 8860-2004,FIA8860-2010&#10;SNELL SAH2010, SNELL SA2010, SNELL SA2005, SNELL SA 2000, SFI 31.1,SFI 31.1A, SFI 31.2A, BS6658-85 TYPE A/FR, SNELL M2010, SNELL M 2005, SNELL M 2000&#10;" sqref="Q149:AH149"/>
    <dataValidation allowBlank="1" showInputMessage="1" showErrorMessage="1" promptTitle="Normas en Vigor Hans" prompt="* Normas Admitidas&#10;FIA 8858-2002 &#10;FIA 8858-2010" sqref="Q153:AH153 Q156:AH156"/>
    <dataValidation allowBlank="1" showInputMessage="1" showErrorMessage="1" promptTitle="Ejemplo Homologacion" prompt="MIRAR EN LA ETIQUETA&#10;EJEMPLO FIA D-107 T/98" sqref="F161:P161"/>
    <dataValidation allowBlank="1" showInputMessage="1" showErrorMessage="1" promptTitle="MIRAR EN LA ETIQUETA" prompt="EJEMPLO&#10;FIA 8855-1999" sqref="V161:AG161"/>
    <dataValidation allowBlank="1" showInputMessage="1" showErrorMessage="1" promptTitle="MIRAR EN LA ETIQUETA" prompt="EJEMPLO&#10;EXT.001.97" sqref="V166:X166"/>
    <dataValidation allowBlank="1" showInputMessage="1" showErrorMessage="1" promptTitle="MIRAR ETIQUETA" prompt="EJEMPLO&#10;FT3-1999" sqref="Q169:X169"/>
  </dataValidations>
  <hyperlinks>
    <hyperlink ref="V63" r:id="rId1" display="JOSEA@HOTMAIL.COM"/>
  </hyperlinks>
  <printOptions horizontalCentered="1"/>
  <pageMargins left="0.32" right="0.3937007874015748" top="0.24" bottom="0.24" header="0" footer="0"/>
  <pageSetup fitToHeight="2" horizontalDpi="600" verticalDpi="600" orientation="portrait" paperSize="9" scale="98" r:id="rId5"/>
  <rowBreaks count="1" manualBreakCount="1">
    <brk id="118" min="2" max="32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21"/>
  </sheetPr>
  <dimension ref="A1:P43"/>
  <sheetViews>
    <sheetView showOutlineSymbols="0" zoomScale="75" zoomScaleNormal="75" workbookViewId="0" topLeftCell="C1">
      <pane xSplit="254" ySplit="16" topLeftCell="IV17" activePane="bottomRight" state="frozen"/>
      <selection pane="topLeft" activeCell="C1" sqref="C1"/>
      <selection pane="topRight" activeCell="IV1" sqref="IV1"/>
      <selection pane="bottomLeft" activeCell="C17" sqref="C17"/>
      <selection pane="bottomRight" activeCell="J30" sqref="J30:L30"/>
    </sheetView>
  </sheetViews>
  <sheetFormatPr defaultColWidth="11.421875" defaultRowHeight="0" customHeight="1" zeroHeight="1"/>
  <cols>
    <col min="1" max="1" width="4.00390625" style="49" hidden="1" customWidth="1"/>
    <col min="2" max="2" width="5.7109375" style="45" hidden="1" customWidth="1"/>
    <col min="3" max="3" width="9.7109375" style="45" customWidth="1"/>
    <col min="4" max="4" width="13.7109375" style="45" customWidth="1"/>
    <col min="5" max="5" width="9.7109375" style="45" customWidth="1"/>
    <col min="6" max="6" width="13.7109375" style="45" customWidth="1"/>
    <col min="7" max="8" width="8.7109375" style="45" customWidth="1"/>
    <col min="9" max="15" width="4.7109375" style="45" customWidth="1"/>
    <col min="16" max="16" width="3.7109375" style="50" hidden="1" customWidth="1"/>
    <col min="17" max="17" width="4.140625" style="50" hidden="1" customWidth="1"/>
    <col min="18" max="26" width="11.421875" style="50" hidden="1" customWidth="1"/>
    <col min="27" max="31" width="11.421875" style="51" hidden="1" customWidth="1"/>
    <col min="32" max="162" width="11.421875" style="49" hidden="1" customWidth="1"/>
    <col min="163" max="163" width="7.7109375" style="49" hidden="1" customWidth="1"/>
    <col min="164" max="16384" width="11.421875" style="49" hidden="1" customWidth="1"/>
  </cols>
  <sheetData>
    <row r="1" spans="1:16" ht="10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8.25" customHeight="1">
      <c r="A2" s="69"/>
      <c r="B2" s="68"/>
      <c r="C2" s="41"/>
      <c r="D2" s="41"/>
      <c r="E2" s="601" t="s">
        <v>353</v>
      </c>
      <c r="F2" s="601"/>
      <c r="G2" s="601"/>
      <c r="H2" s="601"/>
      <c r="I2" s="601"/>
      <c r="J2" s="601"/>
      <c r="K2" s="601"/>
      <c r="L2" s="601"/>
      <c r="M2" s="601"/>
      <c r="N2" s="601"/>
      <c r="O2" s="602"/>
      <c r="P2" s="70"/>
    </row>
    <row r="3" spans="1:16" ht="60" customHeight="1">
      <c r="A3" s="69"/>
      <c r="B3" s="605"/>
      <c r="C3" s="606"/>
      <c r="D3" s="59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4"/>
      <c r="P3" s="70"/>
    </row>
    <row r="4" spans="1:16" ht="6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1"/>
    </row>
    <row r="5" spans="1:16" ht="27" customHeight="1">
      <c r="A5" s="69"/>
      <c r="B5" s="607" t="s">
        <v>52</v>
      </c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9"/>
      <c r="P5" s="70"/>
    </row>
    <row r="6" spans="1:16" ht="5.25" customHeight="1">
      <c r="A6" s="69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70"/>
    </row>
    <row r="7" spans="1:16" ht="12" customHeight="1">
      <c r="A7" s="69"/>
      <c r="B7" s="42"/>
      <c r="C7" s="617">
        <v>1</v>
      </c>
      <c r="D7" s="614" t="s">
        <v>34</v>
      </c>
      <c r="E7" s="615"/>
      <c r="F7" s="615"/>
      <c r="G7" s="615"/>
      <c r="H7" s="615"/>
      <c r="I7" s="615"/>
      <c r="J7" s="615"/>
      <c r="K7" s="615"/>
      <c r="L7" s="615"/>
      <c r="M7" s="615"/>
      <c r="N7" s="616"/>
      <c r="O7" s="44"/>
      <c r="P7" s="70"/>
    </row>
    <row r="8" spans="1:16" ht="12" customHeight="1">
      <c r="A8" s="69"/>
      <c r="B8" s="42"/>
      <c r="C8" s="613"/>
      <c r="D8" s="610"/>
      <c r="E8" s="611"/>
      <c r="F8" s="611"/>
      <c r="G8" s="611"/>
      <c r="H8" s="611"/>
      <c r="I8" s="611"/>
      <c r="J8" s="611"/>
      <c r="K8" s="611"/>
      <c r="L8" s="611"/>
      <c r="M8" s="611"/>
      <c r="N8" s="612"/>
      <c r="O8" s="44"/>
      <c r="P8" s="70"/>
    </row>
    <row r="9" spans="1:16" ht="12" customHeight="1">
      <c r="A9" s="69"/>
      <c r="B9" s="42"/>
      <c r="C9" s="599">
        <v>2</v>
      </c>
      <c r="D9" s="593" t="s">
        <v>33</v>
      </c>
      <c r="E9" s="594"/>
      <c r="F9" s="594"/>
      <c r="G9" s="594"/>
      <c r="H9" s="594"/>
      <c r="I9" s="594"/>
      <c r="J9" s="594"/>
      <c r="K9" s="594"/>
      <c r="L9" s="594"/>
      <c r="M9" s="594"/>
      <c r="N9" s="595"/>
      <c r="O9" s="44"/>
      <c r="P9" s="70"/>
    </row>
    <row r="10" spans="1:16" ht="12" customHeight="1">
      <c r="A10" s="69"/>
      <c r="B10" s="42"/>
      <c r="C10" s="613"/>
      <c r="D10" s="610"/>
      <c r="E10" s="611"/>
      <c r="F10" s="611"/>
      <c r="G10" s="611"/>
      <c r="H10" s="611"/>
      <c r="I10" s="611"/>
      <c r="J10" s="611"/>
      <c r="K10" s="611"/>
      <c r="L10" s="611"/>
      <c r="M10" s="611"/>
      <c r="N10" s="612"/>
      <c r="O10" s="44"/>
      <c r="P10" s="70"/>
    </row>
    <row r="11" spans="1:16" ht="12" customHeight="1">
      <c r="A11" s="69"/>
      <c r="B11" s="42"/>
      <c r="C11" s="599">
        <v>3</v>
      </c>
      <c r="D11" s="593" t="s">
        <v>35</v>
      </c>
      <c r="E11" s="594"/>
      <c r="F11" s="594"/>
      <c r="G11" s="594"/>
      <c r="H11" s="594"/>
      <c r="I11" s="594"/>
      <c r="J11" s="594"/>
      <c r="K11" s="594"/>
      <c r="L11" s="594"/>
      <c r="M11" s="594"/>
      <c r="N11" s="595"/>
      <c r="O11" s="44"/>
      <c r="P11" s="70"/>
    </row>
    <row r="12" spans="1:16" ht="12" customHeight="1" thickBot="1">
      <c r="A12" s="69"/>
      <c r="B12" s="42"/>
      <c r="C12" s="600"/>
      <c r="D12" s="596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44"/>
      <c r="P12" s="70"/>
    </row>
    <row r="13" spans="1:16" ht="5.25" customHeight="1" thickTop="1">
      <c r="A13" s="69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70"/>
    </row>
    <row r="14" spans="1:16" ht="34.5" customHeight="1">
      <c r="A14" s="69"/>
      <c r="B14" s="42"/>
      <c r="C14" s="635" t="s">
        <v>298</v>
      </c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44"/>
      <c r="P14" s="70"/>
    </row>
    <row r="15" spans="1:16" ht="6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1"/>
    </row>
    <row r="16" spans="1:16" ht="15" customHeight="1">
      <c r="A16" s="69"/>
      <c r="B16" s="60"/>
      <c r="C16" s="62">
        <v>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0"/>
      <c r="P16" s="70"/>
    </row>
    <row r="17" spans="1:16" ht="18" customHeight="1">
      <c r="A17" s="69"/>
      <c r="B17" s="60"/>
      <c r="C17" s="639" t="s">
        <v>27</v>
      </c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1"/>
      <c r="O17" s="60"/>
      <c r="P17" s="70"/>
    </row>
    <row r="18" spans="1:16" ht="24" customHeight="1">
      <c r="A18" s="69"/>
      <c r="B18" s="607" t="str">
        <f>VLOOKUP(C16,' Datos de Organizadores '!$A$3:$J$12,2)</f>
        <v>CIRCITO GUDIX MIKE G.</v>
      </c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9"/>
      <c r="P18" s="70"/>
    </row>
    <row r="19" spans="1:16" ht="6" customHeight="1">
      <c r="A19" s="69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0"/>
    </row>
    <row r="20" spans="1:16" ht="18" customHeight="1">
      <c r="A20" s="69"/>
      <c r="B20" s="60"/>
      <c r="C20" s="621" t="s">
        <v>25</v>
      </c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0"/>
      <c r="P20" s="70"/>
    </row>
    <row r="21" spans="1:16" ht="18" customHeight="1">
      <c r="A21" s="69"/>
      <c r="B21" s="636" t="s">
        <v>49</v>
      </c>
      <c r="C21" s="67" t="s">
        <v>47</v>
      </c>
      <c r="D21" s="637" t="str">
        <f>VLOOKUP(C16,' Datos de Organizadores '!$A$3:$J$12,3)</f>
        <v>103 OCTANOS </v>
      </c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70"/>
    </row>
    <row r="22" spans="1:16" ht="18" customHeight="1">
      <c r="A22" s="69"/>
      <c r="B22" s="636"/>
      <c r="C22" s="67" t="s">
        <v>2</v>
      </c>
      <c r="D22" s="637" t="str">
        <f>VLOOKUP(C16,' Datos de Organizadores '!$A$3:$J$12,4)</f>
        <v>Avd. Antonio Machado 138</v>
      </c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70"/>
    </row>
    <row r="23" spans="1:16" ht="18" customHeight="1">
      <c r="A23" s="69"/>
      <c r="B23" s="636"/>
      <c r="C23" s="67" t="s">
        <v>48</v>
      </c>
      <c r="D23" s="63">
        <f>VLOOKUP($C$16,' Datos de Organizadores '!$A$3:$K$10,5,)</f>
        <v>29630</v>
      </c>
      <c r="E23" s="65" t="s">
        <v>23</v>
      </c>
      <c r="F23" s="638" t="str">
        <f>VLOOKUP($C$16,' Datos de Organizadores '!$A$3:$K$10,6)</f>
        <v>BENALMADENA</v>
      </c>
      <c r="G23" s="638"/>
      <c r="H23" s="638"/>
      <c r="I23" s="638"/>
      <c r="J23" s="638"/>
      <c r="K23" s="638"/>
      <c r="L23" s="638"/>
      <c r="M23" s="638"/>
      <c r="N23" s="638"/>
      <c r="O23" s="638"/>
      <c r="P23" s="70"/>
    </row>
    <row r="24" spans="1:16" ht="18" customHeight="1">
      <c r="A24" s="69"/>
      <c r="B24" s="636"/>
      <c r="C24" s="67" t="s">
        <v>30</v>
      </c>
      <c r="D24" s="638" t="str">
        <f>IF(VLOOKUP($C$16,' Datos de Organizadores '!$A$3:$K$10,7)&lt;&gt;0,"("&amp;(VLOOKUP($C$16,' Datos de Organizadores '!$A$3:$K$10,7)&amp;")"),"")</f>
        <v>(MALAGA)</v>
      </c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70"/>
    </row>
    <row r="25" spans="1:16" ht="18" customHeight="1">
      <c r="A25" s="69"/>
      <c r="B25" s="636"/>
      <c r="C25" s="67" t="s">
        <v>19</v>
      </c>
      <c r="D25" s="64">
        <v>607865525</v>
      </c>
      <c r="E25" s="66" t="s">
        <v>23</v>
      </c>
      <c r="F25" s="64"/>
      <c r="G25" s="66" t="s">
        <v>20</v>
      </c>
      <c r="H25" s="623" t="s">
        <v>337</v>
      </c>
      <c r="I25" s="624"/>
      <c r="J25" s="624"/>
      <c r="K25" s="624"/>
      <c r="L25" s="624"/>
      <c r="M25" s="624"/>
      <c r="N25" s="624"/>
      <c r="O25" s="624"/>
      <c r="P25" s="70"/>
    </row>
    <row r="26" spans="1:16" ht="6" customHeight="1">
      <c r="A26" s="6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70"/>
    </row>
    <row r="27" spans="1:16" ht="15.75" customHeight="1">
      <c r="A27" s="69"/>
      <c r="B27" s="60"/>
      <c r="C27" s="618" t="s">
        <v>17</v>
      </c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20"/>
      <c r="O27" s="60"/>
      <c r="P27" s="70"/>
    </row>
    <row r="28" spans="1:16" ht="19.5" customHeight="1">
      <c r="A28" s="69"/>
      <c r="B28" s="642" t="s">
        <v>50</v>
      </c>
      <c r="C28" s="645" t="s">
        <v>18</v>
      </c>
      <c r="D28" s="645"/>
      <c r="E28" s="645"/>
      <c r="F28" s="645"/>
      <c r="G28" s="645"/>
      <c r="H28" s="645"/>
      <c r="I28" s="646"/>
      <c r="J28" s="626" t="s">
        <v>206</v>
      </c>
      <c r="K28" s="626"/>
      <c r="L28" s="626"/>
      <c r="M28" s="626" t="s">
        <v>207</v>
      </c>
      <c r="N28" s="626"/>
      <c r="O28" s="626"/>
      <c r="P28" s="70"/>
    </row>
    <row r="29" spans="1:16" ht="19.5" customHeight="1">
      <c r="A29" s="69"/>
      <c r="B29" s="642"/>
      <c r="C29" s="647" t="s">
        <v>239</v>
      </c>
      <c r="D29" s="648"/>
      <c r="E29" s="648"/>
      <c r="F29" s="648"/>
      <c r="G29" s="648"/>
      <c r="H29" s="648"/>
      <c r="I29" s="648"/>
      <c r="J29" s="630">
        <v>300</v>
      </c>
      <c r="K29" s="631"/>
      <c r="L29" s="631"/>
      <c r="M29" s="630">
        <v>700</v>
      </c>
      <c r="N29" s="631"/>
      <c r="O29" s="631"/>
      <c r="P29" s="70"/>
    </row>
    <row r="30" spans="1:16" ht="15">
      <c r="A30" s="69"/>
      <c r="B30" s="642"/>
      <c r="C30" s="649" t="s">
        <v>283</v>
      </c>
      <c r="D30" s="649"/>
      <c r="E30" s="649"/>
      <c r="F30" s="649"/>
      <c r="G30" s="649"/>
      <c r="H30" s="649"/>
      <c r="I30" s="649"/>
      <c r="J30" s="627">
        <f>VLOOKUP($C$16,' Datos de Organizadores '!$A$3:$P$10,16)</f>
        <v>42135</v>
      </c>
      <c r="K30" s="628"/>
      <c r="L30" s="628"/>
      <c r="M30" s="631"/>
      <c r="N30" s="631"/>
      <c r="O30" s="631"/>
      <c r="P30" s="70"/>
    </row>
    <row r="31" spans="1:16" ht="18" customHeight="1" hidden="1">
      <c r="A31" s="69"/>
      <c r="B31" s="642"/>
      <c r="C31" s="649"/>
      <c r="D31" s="649"/>
      <c r="E31" s="649"/>
      <c r="F31" s="649"/>
      <c r="G31" s="649"/>
      <c r="H31" s="649"/>
      <c r="I31" s="649"/>
      <c r="J31" s="629"/>
      <c r="K31" s="629"/>
      <c r="L31" s="630"/>
      <c r="M31" s="632"/>
      <c r="N31" s="633"/>
      <c r="O31" s="634"/>
      <c r="P31" s="70"/>
    </row>
    <row r="32" spans="1:16" ht="18" customHeight="1" hidden="1">
      <c r="A32" s="69"/>
      <c r="B32" s="642"/>
      <c r="C32" s="649"/>
      <c r="D32" s="649"/>
      <c r="E32" s="649"/>
      <c r="F32" s="649"/>
      <c r="G32" s="649"/>
      <c r="H32" s="649"/>
      <c r="I32" s="649"/>
      <c r="J32" s="629"/>
      <c r="K32" s="629"/>
      <c r="L32" s="630"/>
      <c r="M32" s="632"/>
      <c r="N32" s="633"/>
      <c r="O32" s="634"/>
      <c r="P32" s="70"/>
    </row>
    <row r="33" spans="1:16" ht="12.75">
      <c r="A33" s="69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0"/>
    </row>
    <row r="34" spans="1:16" ht="19.5" customHeight="1">
      <c r="A34" s="69"/>
      <c r="B34" s="643" t="s">
        <v>51</v>
      </c>
      <c r="C34" s="644"/>
      <c r="D34" s="644"/>
      <c r="E34" s="644"/>
      <c r="F34" s="644"/>
      <c r="G34" s="644"/>
      <c r="H34" s="95" t="s">
        <v>279</v>
      </c>
      <c r="I34" s="650" t="s">
        <v>296</v>
      </c>
      <c r="J34" s="651"/>
      <c r="K34" s="96" t="s">
        <v>297</v>
      </c>
      <c r="L34" s="650" t="s">
        <v>280</v>
      </c>
      <c r="M34" s="651"/>
      <c r="N34" s="651"/>
      <c r="O34" s="651"/>
      <c r="P34" s="70"/>
    </row>
    <row r="35" spans="1:16" ht="13.5" customHeight="1">
      <c r="A35" s="6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70"/>
    </row>
    <row r="36" spans="1:16" ht="13.5" customHeight="1">
      <c r="A36" s="6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70"/>
    </row>
    <row r="37" spans="1:16" ht="13.5" customHeight="1">
      <c r="A37" s="6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70"/>
    </row>
    <row r="38" spans="1:16" ht="16.5" customHeight="1">
      <c r="A38" s="69"/>
      <c r="B38" s="45">
        <f>VLOOKUP(C16,' Datos de Organizadores '!A3:Q8,15)</f>
        <v>42141</v>
      </c>
      <c r="J38" s="652">
        <f>VLOOKUP(C16,' Datos de Organizadores '!A3:Q8,16)</f>
        <v>42135</v>
      </c>
      <c r="K38" s="652"/>
      <c r="L38" s="625">
        <f>VLOOKUP(C16,' Datos de Organizadores '!$A$3:$P$12,15)</f>
        <v>42141</v>
      </c>
      <c r="M38" s="625"/>
      <c r="N38" s="625"/>
      <c r="O38" s="625"/>
      <c r="P38" s="70"/>
    </row>
    <row r="39" spans="1:16" ht="6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</row>
    <row r="40" spans="1:16" ht="6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</row>
    <row r="41" spans="1:16" ht="6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</row>
    <row r="42" spans="1:16" ht="6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</row>
    <row r="43" spans="2:15" ht="16.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</sheetData>
  <sheetProtection/>
  <mergeCells count="41">
    <mergeCell ref="J29:L29"/>
    <mergeCell ref="M29:O29"/>
    <mergeCell ref="J38:K38"/>
    <mergeCell ref="M32:O32"/>
    <mergeCell ref="B28:B32"/>
    <mergeCell ref="B34:G34"/>
    <mergeCell ref="J32:L32"/>
    <mergeCell ref="C28:I28"/>
    <mergeCell ref="C29:I29"/>
    <mergeCell ref="C30:I30"/>
    <mergeCell ref="C31:I31"/>
    <mergeCell ref="C32:I32"/>
    <mergeCell ref="I34:J34"/>
    <mergeCell ref="L34:O34"/>
    <mergeCell ref="C14:N14"/>
    <mergeCell ref="B18:O18"/>
    <mergeCell ref="B21:B25"/>
    <mergeCell ref="D21:O21"/>
    <mergeCell ref="D22:O22"/>
    <mergeCell ref="F23:O23"/>
    <mergeCell ref="D24:O24"/>
    <mergeCell ref="C17:N17"/>
    <mergeCell ref="C27:N27"/>
    <mergeCell ref="C20:N20"/>
    <mergeCell ref="H25:O25"/>
    <mergeCell ref="L38:O38"/>
    <mergeCell ref="M28:O28"/>
    <mergeCell ref="J30:L30"/>
    <mergeCell ref="J31:L31"/>
    <mergeCell ref="M30:O30"/>
    <mergeCell ref="M31:O31"/>
    <mergeCell ref="J28:L28"/>
    <mergeCell ref="D11:N12"/>
    <mergeCell ref="C11:C12"/>
    <mergeCell ref="E2:O3"/>
    <mergeCell ref="B3:C3"/>
    <mergeCell ref="B5:O5"/>
    <mergeCell ref="D9:N10"/>
    <mergeCell ref="C9:C10"/>
    <mergeCell ref="D7:N8"/>
    <mergeCell ref="C7:C8"/>
  </mergeCells>
  <dataValidations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info@103octanos.com"/>
  </hyperlinks>
  <printOptions horizontalCentered="1" verticalCentered="1"/>
  <pageMargins left="0.3937007874015748" right="0.3937007874015748" top="0.984251968503937" bottom="0.984251968503937" header="0" footer="0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DK3"/>
  <sheetViews>
    <sheetView workbookViewId="0" topLeftCell="A1">
      <selection activeCell="A2" sqref="A2"/>
    </sheetView>
  </sheetViews>
  <sheetFormatPr defaultColWidth="11.421875" defaultRowHeight="12.75"/>
  <cols>
    <col min="1" max="1" width="11.7109375" style="94" bestFit="1" customWidth="1"/>
    <col min="2" max="2" width="10.57421875" style="94" bestFit="1" customWidth="1"/>
    <col min="3" max="3" width="10.7109375" style="94" bestFit="1" customWidth="1"/>
    <col min="4" max="4" width="15.28125" style="94" bestFit="1" customWidth="1"/>
    <col min="5" max="5" width="19.8515625" style="94" bestFit="1" customWidth="1"/>
    <col min="6" max="6" width="21.8515625" style="94" bestFit="1" customWidth="1"/>
    <col min="7" max="7" width="27.421875" style="94" bestFit="1" customWidth="1"/>
    <col min="8" max="8" width="18.8515625" style="94" bestFit="1" customWidth="1"/>
    <col min="9" max="9" width="15.57421875" style="94" bestFit="1" customWidth="1"/>
    <col min="10" max="10" width="14.00390625" style="94" bestFit="1" customWidth="1"/>
    <col min="11" max="11" width="21.8515625" style="94" bestFit="1" customWidth="1"/>
    <col min="12" max="12" width="18.8515625" style="94" customWidth="1"/>
    <col min="13" max="13" width="16.7109375" style="94" bestFit="1" customWidth="1"/>
    <col min="14" max="14" width="16.421875" style="94" bestFit="1" customWidth="1"/>
    <col min="15" max="16" width="17.00390625" style="94" bestFit="1" customWidth="1"/>
    <col min="17" max="17" width="12.57421875" style="94" bestFit="1" customWidth="1"/>
    <col min="18" max="18" width="13.421875" style="94" bestFit="1" customWidth="1"/>
    <col min="19" max="19" width="10.00390625" style="94" bestFit="1" customWidth="1"/>
    <col min="20" max="20" width="14.421875" style="94" bestFit="1" customWidth="1"/>
    <col min="21" max="21" width="16.421875" style="94" bestFit="1" customWidth="1"/>
    <col min="22" max="22" width="23.7109375" style="94" customWidth="1"/>
    <col min="23" max="23" width="13.421875" style="94" bestFit="1" customWidth="1"/>
    <col min="24" max="24" width="10.421875" style="94" bestFit="1" customWidth="1"/>
    <col min="25" max="25" width="8.7109375" style="94" bestFit="1" customWidth="1"/>
    <col min="26" max="26" width="16.28125" style="94" customWidth="1"/>
    <col min="27" max="27" width="13.57421875" style="94" bestFit="1" customWidth="1"/>
    <col min="28" max="28" width="11.28125" style="94" bestFit="1" customWidth="1"/>
    <col min="29" max="29" width="14.140625" style="94" bestFit="1" customWidth="1"/>
    <col min="30" max="31" width="11.57421875" style="94" bestFit="1" customWidth="1"/>
    <col min="32" max="32" width="7.28125" style="94" bestFit="1" customWidth="1"/>
    <col min="33" max="33" width="8.140625" style="94" bestFit="1" customWidth="1"/>
    <col min="34" max="34" width="11.8515625" style="94" bestFit="1" customWidth="1"/>
    <col min="35" max="35" width="18.00390625" style="94" bestFit="1" customWidth="1"/>
    <col min="36" max="36" width="18.28125" style="94" bestFit="1" customWidth="1"/>
    <col min="37" max="37" width="29.140625" style="94" bestFit="1" customWidth="1"/>
    <col min="38" max="38" width="15.28125" style="94" bestFit="1" customWidth="1"/>
    <col min="39" max="39" width="12.28125" style="94" bestFit="1" customWidth="1"/>
    <col min="40" max="40" width="10.57421875" style="94" bestFit="1" customWidth="1"/>
    <col min="41" max="41" width="13.00390625" style="94" bestFit="1" customWidth="1"/>
    <col min="42" max="42" width="15.421875" style="94" bestFit="1" customWidth="1"/>
    <col min="43" max="43" width="13.140625" style="94" bestFit="1" customWidth="1"/>
    <col min="44" max="44" width="16.421875" style="94" bestFit="1" customWidth="1"/>
    <col min="45" max="46" width="13.421875" style="94" bestFit="1" customWidth="1"/>
    <col min="47" max="47" width="9.140625" style="94" bestFit="1" customWidth="1"/>
    <col min="48" max="48" width="10.00390625" style="94" bestFit="1" customWidth="1"/>
    <col min="49" max="49" width="9.140625" style="94" bestFit="1" customWidth="1"/>
    <col min="50" max="50" width="11.7109375" style="94" bestFit="1" customWidth="1"/>
    <col min="51" max="51" width="7.57421875" style="94" bestFit="1" customWidth="1"/>
    <col min="52" max="52" width="7.8515625" style="94" bestFit="1" customWidth="1"/>
    <col min="53" max="53" width="14.28125" style="94" bestFit="1" customWidth="1"/>
    <col min="54" max="54" width="5.421875" style="94" bestFit="1" customWidth="1"/>
    <col min="55" max="55" width="5.140625" style="94" bestFit="1" customWidth="1"/>
    <col min="56" max="56" width="7.140625" style="94" bestFit="1" customWidth="1"/>
    <col min="57" max="62" width="7.421875" style="94" bestFit="1" customWidth="1"/>
    <col min="63" max="65" width="7.28125" style="94" bestFit="1" customWidth="1"/>
    <col min="66" max="66" width="7.8515625" style="94" bestFit="1" customWidth="1"/>
    <col min="67" max="67" width="9.28125" style="94" bestFit="1" customWidth="1"/>
    <col min="68" max="68" width="8.8515625" style="94" bestFit="1" customWidth="1"/>
    <col min="69" max="69" width="5.28125" style="94" bestFit="1" customWidth="1"/>
    <col min="70" max="70" width="11.28125" style="94" bestFit="1" customWidth="1"/>
    <col min="71" max="71" width="17.00390625" style="94" bestFit="1" customWidth="1"/>
    <col min="72" max="72" width="6.421875" style="94" bestFit="1" customWidth="1"/>
    <col min="73" max="73" width="6.00390625" style="94" bestFit="1" customWidth="1"/>
    <col min="74" max="74" width="6.57421875" style="94" bestFit="1" customWidth="1"/>
    <col min="75" max="75" width="6.140625" style="94" bestFit="1" customWidth="1"/>
    <col min="76" max="76" width="6.7109375" style="94" bestFit="1" customWidth="1"/>
    <col min="77" max="77" width="6.140625" style="94" bestFit="1" customWidth="1"/>
    <col min="78" max="78" width="9.7109375" style="94" bestFit="1" customWidth="1"/>
    <col min="79" max="79" width="12.8515625" style="94" bestFit="1" customWidth="1"/>
    <col min="80" max="80" width="14.7109375" style="94" bestFit="1" customWidth="1"/>
    <col min="81" max="81" width="7.57421875" style="94" bestFit="1" customWidth="1"/>
    <col min="82" max="82" width="9.57421875" style="94" bestFit="1" customWidth="1"/>
    <col min="83" max="83" width="9.7109375" style="94" bestFit="1" customWidth="1"/>
    <col min="84" max="84" width="12.8515625" style="94" bestFit="1" customWidth="1"/>
    <col min="85" max="85" width="14.7109375" style="94" bestFit="1" customWidth="1"/>
    <col min="86" max="86" width="7.57421875" style="94" bestFit="1" customWidth="1"/>
    <col min="87" max="87" width="9.57421875" style="94" bestFit="1" customWidth="1"/>
    <col min="88" max="88" width="9.7109375" style="94" bestFit="1" customWidth="1"/>
    <col min="89" max="89" width="12.8515625" style="94" bestFit="1" customWidth="1"/>
    <col min="90" max="90" width="14.7109375" style="94" bestFit="1" customWidth="1"/>
    <col min="91" max="91" width="7.57421875" style="94" bestFit="1" customWidth="1"/>
    <col min="92" max="92" width="9.57421875" style="94" bestFit="1" customWidth="1"/>
    <col min="93" max="93" width="9.7109375" style="94" bestFit="1" customWidth="1"/>
    <col min="94" max="94" width="12.8515625" style="94" bestFit="1" customWidth="1"/>
    <col min="95" max="95" width="14.7109375" style="94" bestFit="1" customWidth="1"/>
    <col min="96" max="96" width="7.57421875" style="94" bestFit="1" customWidth="1"/>
    <col min="97" max="97" width="9.57421875" style="94" bestFit="1" customWidth="1"/>
    <col min="98" max="98" width="9.7109375" style="94" bestFit="1" customWidth="1"/>
    <col min="99" max="99" width="12.8515625" style="94" bestFit="1" customWidth="1"/>
    <col min="100" max="100" width="14.7109375" style="94" bestFit="1" customWidth="1"/>
    <col min="101" max="101" width="7.57421875" style="94" bestFit="1" customWidth="1"/>
    <col min="102" max="102" width="9.57421875" style="94" bestFit="1" customWidth="1"/>
    <col min="103" max="103" width="9.7109375" style="94" bestFit="1" customWidth="1"/>
    <col min="104" max="104" width="12.8515625" style="94" bestFit="1" customWidth="1"/>
    <col min="105" max="105" width="14.7109375" style="94" bestFit="1" customWidth="1"/>
    <col min="106" max="106" width="7.57421875" style="94" bestFit="1" customWidth="1"/>
    <col min="107" max="107" width="9.57421875" style="94" bestFit="1" customWidth="1"/>
    <col min="108" max="108" width="9.7109375" style="94" bestFit="1" customWidth="1"/>
    <col min="109" max="109" width="12.8515625" style="94" bestFit="1" customWidth="1"/>
    <col min="110" max="110" width="14.7109375" style="94" bestFit="1" customWidth="1"/>
    <col min="111" max="111" width="7.57421875" style="94" bestFit="1" customWidth="1"/>
    <col min="112" max="112" width="9.57421875" style="94" bestFit="1" customWidth="1"/>
    <col min="113" max="113" width="9.7109375" style="94" bestFit="1" customWidth="1"/>
    <col min="114" max="114" width="12.8515625" style="94" bestFit="1" customWidth="1"/>
    <col min="115" max="115" width="14.7109375" style="94" bestFit="1" customWidth="1"/>
    <col min="116" max="16384" width="11.421875" style="94" customWidth="1"/>
  </cols>
  <sheetData>
    <row r="1" spans="1:115" ht="11.25">
      <c r="A1" s="94" t="s">
        <v>59</v>
      </c>
      <c r="B1" s="94" t="s">
        <v>60</v>
      </c>
      <c r="C1" s="94" t="s">
        <v>61</v>
      </c>
      <c r="D1" s="94" t="s">
        <v>62</v>
      </c>
      <c r="E1" s="94" t="s">
        <v>63</v>
      </c>
      <c r="F1" s="94" t="s">
        <v>64</v>
      </c>
      <c r="G1" s="94" t="s">
        <v>65</v>
      </c>
      <c r="H1" s="94" t="s">
        <v>66</v>
      </c>
      <c r="I1" s="94" t="s">
        <v>67</v>
      </c>
      <c r="J1" s="94" t="s">
        <v>68</v>
      </c>
      <c r="K1" s="94" t="s">
        <v>69</v>
      </c>
      <c r="L1" s="94" t="s">
        <v>70</v>
      </c>
      <c r="M1" s="94" t="s">
        <v>71</v>
      </c>
      <c r="N1" s="94" t="s">
        <v>72</v>
      </c>
      <c r="O1" s="94" t="s">
        <v>73</v>
      </c>
      <c r="P1" s="94" t="s">
        <v>74</v>
      </c>
      <c r="Q1" s="94" t="s">
        <v>75</v>
      </c>
      <c r="R1" s="94" t="s">
        <v>76</v>
      </c>
      <c r="S1" s="94" t="s">
        <v>77</v>
      </c>
      <c r="T1" s="94" t="s">
        <v>78</v>
      </c>
      <c r="U1" s="94" t="s">
        <v>79</v>
      </c>
      <c r="V1" s="94" t="s">
        <v>80</v>
      </c>
      <c r="W1" s="94" t="s">
        <v>81</v>
      </c>
      <c r="X1" s="94" t="s">
        <v>84</v>
      </c>
      <c r="Y1" s="94" t="s">
        <v>85</v>
      </c>
      <c r="Z1" s="94" t="s">
        <v>86</v>
      </c>
      <c r="AA1" s="94" t="s">
        <v>87</v>
      </c>
      <c r="AB1" s="94" t="s">
        <v>82</v>
      </c>
      <c r="AC1" s="94" t="s">
        <v>83</v>
      </c>
      <c r="AD1" s="94" t="s">
        <v>88</v>
      </c>
      <c r="AE1" s="94" t="s">
        <v>89</v>
      </c>
      <c r="AF1" s="94" t="s">
        <v>90</v>
      </c>
      <c r="AG1" s="94" t="s">
        <v>91</v>
      </c>
      <c r="AH1" s="94" t="s">
        <v>92</v>
      </c>
      <c r="AI1" s="94" t="s">
        <v>93</v>
      </c>
      <c r="AJ1" s="94" t="s">
        <v>94</v>
      </c>
      <c r="AK1" s="94" t="s">
        <v>95</v>
      </c>
      <c r="AL1" s="94" t="s">
        <v>96</v>
      </c>
      <c r="AM1" s="94" t="s">
        <v>97</v>
      </c>
      <c r="AN1" s="94" t="s">
        <v>98</v>
      </c>
      <c r="AO1" s="94" t="s">
        <v>99</v>
      </c>
      <c r="AP1" s="94" t="s">
        <v>100</v>
      </c>
      <c r="AQ1" s="94" t="s">
        <v>101</v>
      </c>
      <c r="AR1" s="94" t="s">
        <v>102</v>
      </c>
      <c r="AS1" s="94" t="s">
        <v>103</v>
      </c>
      <c r="AT1" s="94" t="s">
        <v>104</v>
      </c>
      <c r="AU1" s="94" t="s">
        <v>105</v>
      </c>
      <c r="AV1" s="94" t="s">
        <v>106</v>
      </c>
      <c r="AW1" s="94" t="s">
        <v>107</v>
      </c>
      <c r="AX1" s="94" t="s">
        <v>108</v>
      </c>
      <c r="AY1" s="94" t="s">
        <v>109</v>
      </c>
      <c r="AZ1" s="94" t="s">
        <v>110</v>
      </c>
      <c r="BA1" s="94" t="s">
        <v>111</v>
      </c>
      <c r="BB1" s="94" t="s">
        <v>14</v>
      </c>
      <c r="BC1" s="94" t="s">
        <v>15</v>
      </c>
      <c r="BD1" s="94" t="s">
        <v>129</v>
      </c>
      <c r="BE1" s="94" t="s">
        <v>112</v>
      </c>
      <c r="BF1" s="94" t="s">
        <v>113</v>
      </c>
      <c r="BG1" s="94" t="s">
        <v>114</v>
      </c>
      <c r="BH1" s="94" t="s">
        <v>115</v>
      </c>
      <c r="BI1" s="94" t="s">
        <v>116</v>
      </c>
      <c r="BJ1" s="94" t="s">
        <v>117</v>
      </c>
      <c r="BK1" s="94" t="s">
        <v>118</v>
      </c>
      <c r="BL1" s="94" t="s">
        <v>119</v>
      </c>
      <c r="BM1" s="94" t="s">
        <v>120</v>
      </c>
      <c r="BN1" s="94" t="s">
        <v>42</v>
      </c>
      <c r="BO1" s="94" t="s">
        <v>38</v>
      </c>
      <c r="BP1" s="94" t="s">
        <v>121</v>
      </c>
      <c r="BQ1" s="94" t="s">
        <v>122</v>
      </c>
      <c r="BR1" s="94" t="s">
        <v>123</v>
      </c>
      <c r="BS1" s="94" t="s">
        <v>124</v>
      </c>
      <c r="BT1" s="94" t="s">
        <v>125</v>
      </c>
      <c r="BU1" s="94" t="s">
        <v>126</v>
      </c>
      <c r="BV1" s="94" t="s">
        <v>127</v>
      </c>
      <c r="BW1" s="94" t="s">
        <v>128</v>
      </c>
      <c r="BX1" s="94" t="s">
        <v>39</v>
      </c>
      <c r="BY1" s="94" t="s">
        <v>40</v>
      </c>
      <c r="BZ1" s="94" t="s">
        <v>132</v>
      </c>
      <c r="CA1" s="94" t="s">
        <v>133</v>
      </c>
      <c r="CB1" s="94" t="s">
        <v>134</v>
      </c>
      <c r="CC1" s="94" t="s">
        <v>135</v>
      </c>
      <c r="CD1" s="94" t="s">
        <v>136</v>
      </c>
      <c r="CE1" s="94" t="s">
        <v>137</v>
      </c>
      <c r="CF1" s="94" t="s">
        <v>138</v>
      </c>
      <c r="CG1" s="94" t="s">
        <v>139</v>
      </c>
      <c r="CH1" s="94" t="s">
        <v>140</v>
      </c>
      <c r="CI1" s="94" t="s">
        <v>141</v>
      </c>
      <c r="CJ1" s="94" t="s">
        <v>142</v>
      </c>
      <c r="CK1" s="94" t="s">
        <v>143</v>
      </c>
      <c r="CL1" s="94" t="s">
        <v>144</v>
      </c>
      <c r="CM1" s="94" t="s">
        <v>145</v>
      </c>
      <c r="CN1" s="94" t="s">
        <v>146</v>
      </c>
      <c r="CO1" s="94" t="s">
        <v>147</v>
      </c>
      <c r="CP1" s="94" t="s">
        <v>148</v>
      </c>
      <c r="CQ1" s="94" t="s">
        <v>149</v>
      </c>
      <c r="CR1" s="94" t="s">
        <v>150</v>
      </c>
      <c r="CS1" s="94" t="s">
        <v>151</v>
      </c>
      <c r="CT1" s="94" t="s">
        <v>152</v>
      </c>
      <c r="CU1" s="94" t="s">
        <v>153</v>
      </c>
      <c r="CV1" s="94" t="s">
        <v>154</v>
      </c>
      <c r="CW1" s="94" t="s">
        <v>155</v>
      </c>
      <c r="CX1" s="94" t="s">
        <v>156</v>
      </c>
      <c r="CY1" s="94" t="s">
        <v>157</v>
      </c>
      <c r="CZ1" s="94" t="s">
        <v>158</v>
      </c>
      <c r="DA1" s="94" t="s">
        <v>159</v>
      </c>
      <c r="DB1" s="94" t="s">
        <v>160</v>
      </c>
      <c r="DC1" s="94" t="s">
        <v>161</v>
      </c>
      <c r="DD1" s="94" t="s">
        <v>162</v>
      </c>
      <c r="DE1" s="94" t="s">
        <v>163</v>
      </c>
      <c r="DF1" s="94" t="s">
        <v>164</v>
      </c>
      <c r="DG1" s="94" t="s">
        <v>165</v>
      </c>
      <c r="DH1" s="94" t="s">
        <v>166</v>
      </c>
      <c r="DI1" s="94" t="s">
        <v>167</v>
      </c>
      <c r="DJ1" s="94" t="s">
        <v>168</v>
      </c>
      <c r="DK1" s="94" t="s">
        <v>169</v>
      </c>
    </row>
    <row r="2" spans="1:115" s="157" customFormat="1" ht="11.25">
      <c r="A2" s="157">
        <f>VALUE(' Boletín de Inscripción '!AB25)</f>
        <v>0</v>
      </c>
      <c r="B2" s="157">
        <f>VALUE(' Boletín de Inscripción '!AE25)</f>
        <v>0</v>
      </c>
      <c r="C2" s="157">
        <f>B2</f>
        <v>0</v>
      </c>
      <c r="D2" s="157" t="str">
        <f>IF(' Boletín de Inscripción '!F39,IF(' Boletín de Inscripción '!#REF!="","",IF(LEN(' Boletín de Inscripción '!#REF!)&gt;50,PROPER(LEFT(' Boletín de Inscripción '!#REF!,50)),PROPER(' Boletín de Inscripción '!#REF!))),IF(LEN(' Boletín de Inscripción '!L36)&gt;50,UPPER(LEFT(' Boletín de Inscripción '!V36,50)),UPPER(' Boletín de Inscripción '!V36)))</f>
        <v>JOSE ANTONIO</v>
      </c>
      <c r="E2" s="157" t="str">
        <f>IF(' Boletín de Inscripción '!D36="","",IF(LEN(' Boletín de Inscripción '!D36)&gt;25,UPPER(LEFT(' Boletín de Inscripción '!D36,25)),UPPER(' Boletín de Inscripción '!D36)))</f>
        <v>CARRILLO</v>
      </c>
      <c r="F2" s="157" t="str">
        <f>IF(' Boletín de Inscripción '!L36="","",IF(LEN(' Boletín de Inscripción '!L36)&gt;25,UPPER(LEFT(' Boletín de Inscripción '!L36,25)),UPPER(' Boletín de Inscripción '!L36)))</f>
        <v>HARO</v>
      </c>
      <c r="G2" s="157" t="str">
        <f>D2&amp;" "&amp;E2&amp;" "&amp;F2</f>
        <v>JOSE ANTONIO CARRILLO HARO</v>
      </c>
      <c r="H2" s="157">
        <f>IF(' Boletín de Inscripción '!K43,"",' Boletín de Inscripción '!J43)</f>
        <v>0</v>
      </c>
      <c r="I2" s="157" t="str">
        <f>IF(' Boletín de Inscripción '!Y43="","",IF(LEN(' Boletín de Inscripción '!Y43)&gt;20,UPPER(LEFT(' Boletín de Inscripción '!Y43,20)),UPPER(' Boletín de Inscripción '!Y43)))&amp;" "&amp;' Boletín de Inscripción '!AD43</f>
        <v> </v>
      </c>
      <c r="J2" s="157">
        <f>IF(' Boletín de Inscripción '!R43,"",IF(LEN(DNICIFCONCURSANTE)&gt;20,UPPER(LEFT("DNICIRCONCURSANTE",20)),UPPER(DNICIFCONCURSANTE)))</f>
      </c>
      <c r="K2" s="157">
        <f>IF(' Boletín de Inscripción '!D41="","",IF(LEN(' Boletín de Inscripción '!D41)&gt;40,PROPER(LEFT(' Boletín de Inscripción '!D41,40)),PROPER(' Boletín de Inscripción '!D41)))</f>
      </c>
      <c r="L2" s="157">
        <f>IF(' Boletín de Inscripción '!Q41="","",IF(LEN(' Boletín de Inscripción '!Q41)&gt;10,LEFT(' Boletín de Inscripción '!Q41,10),' Boletín de Inscripción '!Q41))</f>
      </c>
      <c r="M2" s="157">
        <f>IF(' Boletín de Inscripción '!V41="","",IF(LEN(' Boletín de Inscripción '!V41)&gt;25,PROPER(LEFT(' Boletín de Inscripción '!V41,25)),PROPER(' Boletín de Inscripción '!V41)))</f>
      </c>
      <c r="N2" s="157">
        <f>IF(' Boletín de Inscripción '!D43="","",IF(LEN(' Boletín de Inscripción '!D43)&gt;25,UPPER(LEFT(' Boletín de Inscripción '!D43,25)),UPPER(' Boletín de Inscripción '!D43)))</f>
      </c>
      <c r="O2" s="157">
        <f>IF(' Boletín de Inscripción '!D45="","",IF(LEN(' Boletín de Inscripción '!D45)&gt;15,LEFT(' Boletín de Inscripción '!D45,15),' Boletín de Inscripción '!D45))</f>
      </c>
      <c r="P2" s="157">
        <f>IF(' Boletín de Inscripción '!I45="","",IF(LEN(' Boletín de Inscripción '!I45)&gt;15,LEFT(' Boletín de Inscripción '!I45,15),' Boletín de Inscripción '!I45))</f>
      </c>
      <c r="Q2" s="157">
        <f>IF(' Boletín de Inscripción '!N45="","",IF(LEN(' Boletín de Inscripción '!N45)&gt;15,LEFT(' Boletín de Inscripción '!N45,15),' Boletín de Inscripción '!N45))</f>
      </c>
      <c r="R2" s="157">
        <f>IF(' Boletín de Inscripción '!V45="","",IF(LEN(' Boletín de Inscripción '!V45)&gt;30,LEFT(' Boletín de Inscripción '!V45,30),' Boletín de Inscripción '!V45))</f>
      </c>
      <c r="S2" s="157">
        <f>IF(' Boletín de Inscripción '!V48="","",IF(LEN(' Boletín de Inscripción '!V48)&gt;25,PROPER(LEFT(' Boletín de Inscripción '!V48,25)),PROPER(' Boletín de Inscripción '!V48)))</f>
      </c>
      <c r="T2" s="157">
        <f>IF(' Boletín de Inscripción '!D48="","",IF(LEN(' Boletín de Inscripción '!D48)&gt;25,UPPER(LEFT(' Boletín de Inscripción '!D48,25)),UPPER(' Boletín de Inscripción '!D48)))</f>
      </c>
      <c r="U2" s="157">
        <f>IF(' Boletín de Inscripción '!L48="","",IF(LEN(' Boletín de Inscripción '!L48)&gt;25,UPPER(LEFT(' Boletín de Inscripción '!L48,25)),UPPER(' Boletín de Inscripción '!L48)))</f>
      </c>
      <c r="V2" s="157" t="str">
        <f>S2&amp;" "&amp;T2&amp;" "&amp;U2</f>
        <v>  </v>
      </c>
      <c r="W2" s="157">
        <f>IF(' Boletín de Inscripción '!J52="","",UPPER(LEFT(' Boletín de Inscripción '!J52,1)))</f>
      </c>
      <c r="X2" s="157">
        <f>IF(' Boletín de Inscripción '!Y52="","",IF(LEN(' Boletín de Inscripción '!Y52)&gt;20,UPPER(LEFT(' Boletín de Inscripción '!Y52,20)),UPPER(' Boletín de Inscripción '!Y52)))</f>
      </c>
      <c r="Y2" s="157">
        <f>IF(' Boletín de Inscripción '!Q52="","",IF(LEN(' Boletín de Inscripción '!Q52)&gt;20,UPPER(LEFT(' Boletín de Inscripción '!Q52,20)),UPPER(' Boletín de Inscripción '!Q52)))</f>
      </c>
      <c r="Z2" s="157">
        <f>IF(' Boletín de Inscripción '!D50="","",IF(LEN(' Boletín de Inscripción '!D50)&gt;40,PROPER(LEFT(' Boletín de Inscripción '!D50,40)),PROPER(' Boletín de Inscripción '!D50)))</f>
      </c>
      <c r="AA2" s="157">
        <f>IF(' Boletín de Inscripción '!Q50="","",IF(LEN(' Boletín de Inscripción '!Q50)&gt;10,LEFT(' Boletín de Inscripción '!Q50,10),' Boletín de Inscripción '!Q50))</f>
      </c>
      <c r="AB2" s="157">
        <f>IF(' Boletín de Inscripción '!V50="","",IF(LEN(' Boletín de Inscripción '!V50)&gt;25,PROPER(LEFT(' Boletín de Inscripción '!V50,25)),PROPER(' Boletín de Inscripción '!V50)))</f>
      </c>
      <c r="AC2" s="157">
        <f>IF(' Boletín de Inscripción '!D52="","",IF(LEN(' Boletín de Inscripción '!D52)&gt;25,UPPER(LEFT(' Boletín de Inscripción '!D52,25)),UPPER(' Boletín de Inscripción '!D52)))</f>
      </c>
      <c r="AD2" s="157">
        <f>IF(' Boletín de Inscripción '!D54="","",IF(LEN(' Boletín de Inscripción '!D54)&gt;15,LEFT(' Boletín de Inscripción '!D54,15),' Boletín de Inscripción '!D54))</f>
      </c>
      <c r="AE2" s="157">
        <f>IF(' Boletín de Inscripción '!I54="","",IF(LEN(' Boletín de Inscripción '!I54)&gt;15,LEFT(' Boletín de Inscripción '!I54,15),' Boletín de Inscripción '!I54))</f>
      </c>
      <c r="AF2" s="157">
        <f>IF(' Boletín de Inscripción '!N54="","",IF(LEN(' Boletín de Inscripción '!N54)&gt;15,LEFT(' Boletín de Inscripción '!N54,15),' Boletín de Inscripción '!N54))</f>
      </c>
      <c r="AG2" s="157">
        <f>IF(' Boletín de Inscripción '!V54="","",IF(LEN(' Boletín de Inscripción '!V54)&gt;30,LEFT(' Boletín de Inscripción '!V54,30),' Boletín de Inscripción '!V54))</f>
      </c>
      <c r="AH2" s="157" t="e">
        <f>IF(' Boletín de Inscripción '!#REF!="","",IF(LEN(' Boletín de Inscripción '!#REF!)&gt;25,PROPER(LEFT(' Boletín de Inscripción '!#REF!,25)),PROPER(' Boletín de Inscripción '!#REF!)))</f>
        <v>#REF!</v>
      </c>
      <c r="AI2" s="157" t="e">
        <f>IF(' Boletín de Inscripción '!#REF!="","",IF(LEN(' Boletín de Inscripción '!#REF!)&gt;25,UPPER(LEFT(' Boletín de Inscripción '!#REF!,25)),UPPER(' Boletín de Inscripción '!#REF!)))</f>
        <v>#REF!</v>
      </c>
      <c r="AJ2" s="157" t="e">
        <f>IF(' Boletín de Inscripción '!#REF!="","",IF(LEN(' Boletín de Inscripción '!#REF!)&gt;25,UPPER(LEFT(' Boletín de Inscripción '!#REF!,25)),UPPER(' Boletín de Inscripción '!#REF!)))</f>
        <v>#REF!</v>
      </c>
      <c r="AK2" s="157" t="e">
        <f>AH2&amp;" "&amp;AI2&amp;" "&amp;AJ2</f>
        <v>#REF!</v>
      </c>
      <c r="AL2" s="157" t="e">
        <f>IF(' Boletín de Inscripción '!#REF!="","",UPPER(LEFT(' Boletín de Inscripción '!#REF!,1)))</f>
        <v>#REF!</v>
      </c>
      <c r="AM2" s="157" t="e">
        <f>IF(' Boletín de Inscripción '!#REF!="","",IF(LEN(' Boletín de Inscripción '!#REF!)&gt;20,UPPER(LEFT(' Boletín de Inscripción '!#REF!,20)),UPPER(' Boletín de Inscripción '!#REF!)))</f>
        <v>#REF!</v>
      </c>
      <c r="AN2" s="157" t="e">
        <f>IF(' Boletín de Inscripción '!#REF!="","",IF(LEN(' Boletín de Inscripción '!#REF!)&gt;20,UPPER(LEFT(' Boletín de Inscripción '!#REF!,20)),UPPER(' Boletín de Inscripción '!#REF!)))</f>
        <v>#REF!</v>
      </c>
      <c r="AO2" s="157" t="e">
        <f>IF(' Boletín de Inscripción '!#REF!="","",IF(LEN(' Boletín de Inscripción '!#REF!)&gt;40,PROPER(LEFT(' Boletín de Inscripción '!#REF!,40)),PROPER(' Boletín de Inscripción '!#REF!)))</f>
        <v>#REF!</v>
      </c>
      <c r="AP2" s="157" t="e">
        <f>IF(' Boletín de Inscripción '!#REF!="","",IF(LEN(' Boletín de Inscripción '!#REF!)&gt;10,LEFT(' Boletín de Inscripción '!#REF!,10),' Boletín de Inscripción '!#REF!))</f>
        <v>#REF!</v>
      </c>
      <c r="AQ2" s="157" t="e">
        <f>IF(' Boletín de Inscripción '!#REF!="","",IF(LEN(' Boletín de Inscripción '!#REF!)&gt;25,PROPER(LEFT(' Boletín de Inscripción '!#REF!,25)),PROPER(' Boletín de Inscripción '!#REF!)))</f>
        <v>#REF!</v>
      </c>
      <c r="AR2" s="157" t="e">
        <f>IF(' Boletín de Inscripción '!#REF!="","",IF(LEN(' Boletín de Inscripción '!#REF!)&gt;25,UPPER(LEFT(' Boletín de Inscripción '!#REF!,25)),UPPER(' Boletín de Inscripción '!#REF!)))</f>
        <v>#REF!</v>
      </c>
      <c r="AS2" s="157" t="e">
        <f>IF(' Boletín de Inscripción '!#REF!="","",IF(LEN(' Boletín de Inscripción '!#REF!)&gt;15,LEFT(' Boletín de Inscripción '!#REF!,15),' Boletín de Inscripción '!#REF!))</f>
        <v>#REF!</v>
      </c>
      <c r="AT2" s="157" t="e">
        <f>IF(' Boletín de Inscripción '!#REF!="","",IF(LEN(' Boletín de Inscripción '!#REF!)&gt;15,LEFT(' Boletín de Inscripción '!#REF!,15),' Boletín de Inscripción '!#REF!))</f>
        <v>#REF!</v>
      </c>
      <c r="AU2" s="157" t="e">
        <f>IF(' Boletín de Inscripción '!#REF!="","",IF(LEN(' Boletín de Inscripción '!#REF!)&gt;15,LEFT(' Boletín de Inscripción '!#REF!,15),' Boletín de Inscripción '!#REF!))</f>
        <v>#REF!</v>
      </c>
      <c r="AV2" s="157" t="e">
        <f>IF(' Boletín de Inscripción '!#REF!="","",IF(LEN(' Boletín de Inscripción '!#REF!)&gt;30,LEFT(' Boletín de Inscripción '!#REF!,30),' Boletín de Inscripción '!#REF!))</f>
        <v>#REF!</v>
      </c>
      <c r="AW2" s="157">
        <f>IF(' Boletín de Inscripción '!C68="","",IF(LEN(' Boletín de Inscripción '!C68)&gt;25,PROPER(LEFT(' Boletín de Inscripción '!C68,25)),PROPER(' Boletín de Inscripción '!C68)))</f>
      </c>
      <c r="AX2" s="157">
        <f>IF(' Boletín de Inscripción '!C70="","",IF(LEN(' Boletín de Inscripción '!C70)&gt;25,UPPER(LEFT(' Boletín de Inscripción '!C70,25)),UPPER(' Boletín de Inscripción '!C70)))</f>
      </c>
      <c r="AY2" s="157">
        <f>IF(' Boletín de Inscripción '!R72="","",IF(LEN(' Boletín de Inscripción '!R72)&gt;25,UPPER(LEFT(' Boletín de Inscripción '!R72,25)),UPPER(' Boletín de Inscripción '!R72)))</f>
      </c>
      <c r="AZ2" s="159" t="str">
        <f>IF(' Boletín de Inscripción '!C74="","",IF(LEN(' Boletín de Inscripción '!C74)&gt;25,UPPER(LEFT(' Boletín de Inscripción '!C74,25)),UPPER(' Boletín de Inscripción '!C74)))</f>
        <v>0</v>
      </c>
      <c r="BA2" s="157">
        <f>IF(' Boletín de Inscripción '!J68="","",IF(LEN(' Boletín de Inscripción '!J68)&gt;25,UPPER(LEFT(' Boletín de Inscripción '!J68,25)),UPPER(' Boletín de Inscripción '!J68)))</f>
      </c>
      <c r="BB2" s="157" t="str">
        <f>IF(' Boletín de Inscripción '!Q72="","",IF(LEN(' Boletín de Inscripción '!Q72)&gt;3,UPPER(LEFT(' Boletín de Inscripción '!Q72,3)),UPPER(' Boletín de Inscripción '!Q72)))</f>
        <v> </v>
      </c>
      <c r="BC2" s="157">
        <f>IF(' Boletín de Inscripción '!W72="","",IF(LEN(' Boletín de Inscripción '!W72)&gt;3,LEFT(' Boletín de Inscripción '!W72,3),' Boletín de Inscripción '!W72))</f>
      </c>
      <c r="BE2" s="157" t="e">
        <f>IF(Trofeo1=TRUE,"SI","NO")</f>
        <v>#REF!</v>
      </c>
      <c r="BF2" s="157" t="e">
        <f>IF(Trofeo2=TRUE,"SI","NO")</f>
        <v>#REF!</v>
      </c>
      <c r="BG2" s="157" t="e">
        <f>IF(Trofeo3=TRUE,"SI","NO")</f>
        <v>#REF!</v>
      </c>
      <c r="BH2" s="157" t="e">
        <f>IF(Trofeo4=TRUE,"SI","NO")</f>
        <v>#REF!</v>
      </c>
      <c r="BI2" s="157" t="e">
        <f>IF(Trofeo5=TRUE,"SI","NO")</f>
        <v>#REF!</v>
      </c>
      <c r="BJ2" s="157" t="e">
        <f>IF(Trofeo6=TRUE,"SI","NO")</f>
        <v>#REF!</v>
      </c>
      <c r="BK2" s="157" t="s">
        <v>130</v>
      </c>
      <c r="BL2" s="157" t="s">
        <v>130</v>
      </c>
      <c r="BM2" s="157" t="s">
        <v>130</v>
      </c>
      <c r="BN2" s="157" t="str">
        <f>IF(Publicidad=1,"SI","NO")</f>
        <v>SI</v>
      </c>
      <c r="BO2" s="157" t="str">
        <f>IF(Shakedown=TRUE,"SI","NO")</f>
        <v>NO</v>
      </c>
      <c r="BP2" s="160">
        <f ca="1">IF(' Boletín de Inscripción '!W25="",TODAY(),' Boletín de Inscripción '!V25)</f>
        <v>42117</v>
      </c>
      <c r="BQ2" s="161">
        <f ca="1">IF(' Boletín de Inscripción '!W28="",NOW(),' Boletín de Inscripción '!W28)</f>
        <v>42117.506713310184</v>
      </c>
      <c r="BR2" s="157" t="e">
        <f>IF(' Boletín de Inscripción '!#REF!="","",IF(LEN(' Boletín de Inscripción '!#REF!)&gt;61,PROPER(LEFT(' Boletín de Inscripción '!#REF!,61)),PROPER(' Boletín de Inscripción '!#REF!)))</f>
        <v>#REF!</v>
      </c>
      <c r="BS2" s="158" t="s">
        <v>131</v>
      </c>
      <c r="BT2" s="157" t="e">
        <f>IF(' Boletín de Inscripción '!#REF!="","",IF(LEN(' Boletín de Inscripción '!#REF!)&gt;1,UPPER(LEFT(' Boletín de Inscripción '!#REF!,1)),UPPER(' Boletín de Inscripción '!#REF!)))</f>
        <v>#REF!</v>
      </c>
      <c r="BU2" s="157" t="e">
        <f>IF(' Boletín de Inscripción '!#REF!="","",IF(LEN(' Boletín de Inscripción '!#REF!)&gt;1,LEFT(' Boletín de Inscripción '!#REF!,1),' Boletín de Inscripción '!#REF!))</f>
        <v>#REF!</v>
      </c>
      <c r="BV2" s="157" t="e">
        <f>IF(' Boletín de Inscripción '!#REF!="","",IF(LEN(' Boletín de Inscripción '!#REF!)&gt;1,UPPER(LEFT(' Boletín de Inscripción '!#REF!,1)),UPPER(' Boletín de Inscripción '!#REF!)))</f>
        <v>#REF!</v>
      </c>
      <c r="BW2" s="157" t="e">
        <f>IF(' Boletín de Inscripción '!#REF!="","",IF(LEN(' Boletín de Inscripción '!#REF!)&gt;1,LEFT(' Boletín de Inscripción '!#REF!,1),' Boletín de Inscripción '!#REF!))</f>
        <v>#REF!</v>
      </c>
      <c r="BX2" s="157" t="str">
        <f>IF(Ouvreur=TRUE,"SI","NO")</f>
        <v>NO</v>
      </c>
      <c r="BY2" s="157" t="str">
        <f>IF(Auxiliar=TRUE,"SI","NO")</f>
        <v>NO</v>
      </c>
      <c r="BZ2" s="157" t="e">
        <f>IF(NombreA1="","",IF(LEN(NombreA1)&gt;25,UPPER(LEFT(NombreA1,25)),UPPER(NombreA1)))</f>
        <v>#REF!</v>
      </c>
      <c r="CA2" s="157" t="e">
        <f>IF(PrimerApellidoA1="","",IF(LEN(PrimerApellidoA1)&gt;25,UPPER(LEFT(PrimerApellidoA1,25)),UPPER(PrimerApellidoA1)))</f>
        <v>#REF!</v>
      </c>
      <c r="CB2" s="157" t="e">
        <f>IF(SegundoApellidoA1="","",IF(LEN(SegundoApellidoA1)&gt;25,UPPER(LEFT(SegundoApellidoA1,25)),UPPER(SegundoApellidoA1)))</f>
        <v>#REF!</v>
      </c>
      <c r="CC2" s="157" t="e">
        <f>IF(DniCifA1="","",IF(LEN(DniCifA1)&gt;25,UPPER(LEFT(DniCifA1,25)),UPPER(DniCifA1)))</f>
        <v>#REF!</v>
      </c>
      <c r="CD2" s="157" t="e">
        <f>IF(LicenciaA1="","",IF(LEN(LicenciaA1)&gt;25,UPPER(LEFT(LicenciaA1,25)),UPPER(LicenciaA1)))</f>
        <v>#REF!</v>
      </c>
      <c r="CE2" s="157" t="e">
        <f>IF(NombreA2="","",IF(LEN(NombreA2)&gt;25,UPPER(LEFT(NombreA2,25)),UPPER(NombreA2)))</f>
        <v>#REF!</v>
      </c>
      <c r="CF2" s="157" t="e">
        <f>IF(PrimerApellidoA2="","",IF(LEN(PrimerApellidoA2)&gt;25,UPPER(LEFT(PrimerApellidoA2,25)),UPPER(PrimerApellidoA2)))</f>
        <v>#REF!</v>
      </c>
      <c r="CG2" s="157" t="e">
        <f>IF(SegundoApellidoA2="","",IF(LEN(SegundoApellidoA2)&gt;25,UPPER(LEFT(SegundoApellidoA2,25)),UPPER(SegundoApellidoA2)))</f>
        <v>#REF!</v>
      </c>
      <c r="CH2" s="157" t="e">
        <f>IF(DniCifA2="","",IF(LEN(DniCifA2)&gt;25,UPPER(LEFT(DniCifA2,25)),UPPER(DniCifA2)))</f>
        <v>#REF!</v>
      </c>
      <c r="CI2" s="157" t="e">
        <f>IF(LicenciaA2="","",IF(LEN(LicenciaA2)&gt;25,UPPER(LEFT(LicenciaA2,25)),UPPER(LicenciaA2)))</f>
        <v>#REF!</v>
      </c>
      <c r="CJ2" s="157" t="e">
        <f>IF(NombreR1="","",IF(LEN(NombreR1)&gt;25,UPPER(LEFT(NombreR1,25)),UPPER(NombreR1)))</f>
        <v>#REF!</v>
      </c>
      <c r="CK2" s="157" t="e">
        <f>IF(PrimerApellidoR1="","",IF(LEN(PrimerApellidoR1)&gt;25,UPPER(LEFT(PrimerApellidoR1,25)),UPPER(PrimerApellidoR1)))</f>
        <v>#REF!</v>
      </c>
      <c r="CL2" s="157" t="e">
        <f>IF(SegundoApellidoR1="","",IF(LEN(SegundoApellidoR1)&gt;25,UPPER(LEFT(SegundoApellidoR1,25)),UPPER(SegundoApellidoR1)))</f>
        <v>#REF!</v>
      </c>
      <c r="CM2" s="157" t="e">
        <f>IF(DniCifR1="","",IF(LEN(DniCifR1)&gt;25,UPPER(LEFT(DniCifR1,25)),UPPER(DniCifR1)))</f>
        <v>#REF!</v>
      </c>
      <c r="CN2" s="157" t="e">
        <f>IF(LicenciaR1="","",IF(LEN(LicenciaR1)&gt;25,UPPER(LEFT(LicenciaR1,25)),UPPER(LicenciaR1)))</f>
        <v>#REF!</v>
      </c>
      <c r="CO2" s="157" t="e">
        <f>IF(NombreR2="","",IF(LEN(NombreR2)&gt;25,UPPER(LEFT(NombreR2,25)),UPPER(NombreR2)))</f>
        <v>#REF!</v>
      </c>
      <c r="CP2" s="157" t="e">
        <f>IF(PrimerApellidoR2="","",IF(LEN(PrimerApellidoR2)&gt;25,UPPER(LEFT(PrimerApellidoR2,25)),UPPER(PrimerApellidoR2)))</f>
        <v>#REF!</v>
      </c>
      <c r="CQ2" s="157" t="e">
        <f>IF(SegundoApellidoR2="","",IF(LEN(SegundoApellidoR2)&gt;25,UPPER(LEFT(SegundoApellidoR2,25)),UPPER(SegundoApellidoR2)))</f>
        <v>#REF!</v>
      </c>
      <c r="CR2" s="157" t="e">
        <f>IF(DniCifR2="","",IF(LEN(DniCifR2)&gt;25,UPPER(LEFT(DniCifR2,25)),UPPER(DniCifR2)))</f>
        <v>#REF!</v>
      </c>
      <c r="CS2" s="157" t="e">
        <f>IF(LicenciaR2="","",IF(LEN(LicenciaR2)&gt;25,UPPER(LEFT(LicenciaR2,25)),UPPER(LicenciaR2)))</f>
        <v>#REF!</v>
      </c>
      <c r="CT2" s="157" t="e">
        <f>IF(NombreAux="","",IF(LEN(NombreAux)&gt;25,UPPER(LEFT(NombreAux,25)),UPPER(NombreAux)))</f>
        <v>#REF!</v>
      </c>
      <c r="CU2" s="157" t="e">
        <f>IF(PrimerApellidoAux="","",IF(LEN(PrimerApellidoAux)&gt;25,UPPER(LEFT(PrimerApellidoAux,25)),UPPER(PrimerApellidoAux)))</f>
        <v>#REF!</v>
      </c>
      <c r="CV2" s="157" t="e">
        <f>IF(SegundoApellidoAux="","",IF(LEN(SegundoApellidoAux)&gt;25,UPPER(LEFT(SegundoApellidoAux,25)),UPPER(SegundoApellidoAux)))</f>
        <v>#REF!</v>
      </c>
      <c r="CW2" s="157" t="e">
        <f>IF(DniCifAux="","",IF(LEN(DniCifAux)&gt;25,UPPER(LEFT(DniCifAux,25)),UPPER(DniCifAux)))</f>
        <v>#REF!</v>
      </c>
      <c r="CX2" s="157" t="e">
        <f>IF(LicenciaAux="","",IF(LEN(LicenciaAux)&gt;25,UPPER(LEFT(LicenciaAux,25)),UPPER(LicenciaAux)))</f>
        <v>#REF!</v>
      </c>
      <c r="CY2" s="157" t="e">
        <f>IF(NombreO1="","",IF(LEN(NombreO1)&gt;25,UPPER(LEFT(NombreO1,25)),UPPER(NombreO1)))</f>
        <v>#REF!</v>
      </c>
      <c r="CZ2" s="157" t="e">
        <f>IF(PrimerApellidoO1="","",IF(LEN(PrimerApellidoO1)&gt;25,UPPER(LEFT(PrimerApellidoO1,25)),UPPER(PrimerApellidoO1)))</f>
        <v>#REF!</v>
      </c>
      <c r="DA2" s="157" t="e">
        <f>IF(SegundoApellidoO1="","",IF(LEN(SegundoApellidoO1)&gt;25,UPPER(LEFT(SegundoApellidoO1,25)),UPPER(SegundoApellidoO1)))</f>
        <v>#REF!</v>
      </c>
      <c r="DB2" s="157" t="e">
        <f>IF(DniCifO1="","",IF(LEN(DniCifO1)&gt;25,UPPER(LEFT(DniCifO1,25)),UPPER(DniCifO1)))</f>
        <v>#REF!</v>
      </c>
      <c r="DC2" s="157" t="e">
        <f>IF(LicenciaO1="","",IF(LEN(LicenciaO1)&gt;25,UPPER(LEFT(LicenciaO1,25)),UPPER(LicenciaO1)))</f>
        <v>#REF!</v>
      </c>
      <c r="DD2" s="157" t="e">
        <f>IF(NombreO2="","",IF(LEN(NombreO2)&gt;25,UPPER(LEFT(NombreO2,25)),UPPER(NombreO2)))</f>
        <v>#REF!</v>
      </c>
      <c r="DE2" s="157" t="e">
        <f>IF(PrimerApellidoO2="","",IF(LEN(PrimerApellidoO2)&gt;25,UPPER(LEFT(PrimerApellidoO2,25)),UPPER(PrimerApellidoO2)))</f>
        <v>#REF!</v>
      </c>
      <c r="DF2" s="157" t="e">
        <f>IF(SegundoApellidoO2="","",IF(LEN(SegundoApellidoO2)&gt;25,UPPER(LEFT(SegundoApellidoO2,25)),UPPER(SegundoApellidoO2)))</f>
        <v>#REF!</v>
      </c>
      <c r="DG2" s="157" t="e">
        <f>IF(DniCifO2="","",IF(LEN(DniCifO2)&gt;25,UPPER(LEFT(DniCifO2,25)),UPPER(DniCifO2)))</f>
        <v>#REF!</v>
      </c>
      <c r="DH2" s="157" t="e">
        <f>IF(LicenciaO2="","",IF(LEN(LicenciaO2)&gt;25,UPPER(LEFT(LicenciaO2,25)),UPPER(LicenciaO2)))</f>
        <v>#REF!</v>
      </c>
      <c r="DI2" s="157" t="e">
        <f>IF(MarcaOuvreur="","",IF(LEN(MarcaOuvreur)&gt;25,UPPER(LEFT(MarcaOuvreur,25)),UPPER(MarcaOuvreur)))</f>
        <v>#REF!</v>
      </c>
      <c r="DJ2" s="157" t="e">
        <f>IF(ModeloOuvreur="","",IF(LEN(ModeloOuvreur)&gt;25,PROPER(LEFT(ModeloOuvreur,25)),PROPER(ModeloOuvreur)))</f>
        <v>#REF!</v>
      </c>
      <c r="DK2" s="157" t="e">
        <f>IF(MatriculaOuvreur="","",IF(LEN(MatriculaOuvreur)&gt;25,UPPER(LEFT(MatriculaOuvreur,25)),UPPER(MatriculaOuvreur)))</f>
        <v>#REF!</v>
      </c>
    </row>
    <row r="3" ht="11.25">
      <c r="I3" s="15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70"/>
  <sheetViews>
    <sheetView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K1"/>
    </sheetView>
  </sheetViews>
  <sheetFormatPr defaultColWidth="11.421875" defaultRowHeight="12.75"/>
  <cols>
    <col min="1" max="1" width="3.7109375" style="2" customWidth="1"/>
    <col min="2" max="2" width="44.7109375" style="1" customWidth="1"/>
    <col min="3" max="3" width="33.8515625" style="1" customWidth="1"/>
    <col min="4" max="4" width="30.28125" style="1" customWidth="1"/>
    <col min="5" max="5" width="10.00390625" style="2" customWidth="1"/>
    <col min="6" max="6" width="22.140625" style="1" customWidth="1"/>
    <col min="7" max="7" width="25.28125" style="1" customWidth="1"/>
    <col min="8" max="9" width="13.7109375" style="2" customWidth="1"/>
    <col min="10" max="10" width="28.140625" style="2" customWidth="1"/>
    <col min="11" max="11" width="26.140625" style="2" hidden="1" customWidth="1"/>
    <col min="12" max="14" width="12.7109375" style="0" hidden="1" customWidth="1"/>
    <col min="15" max="19" width="12.7109375" style="0" customWidth="1"/>
    <col min="20" max="20" width="16.421875" style="55" customWidth="1"/>
    <col min="21" max="21" width="10.28125" style="56" customWidth="1"/>
    <col min="22" max="22" width="20.140625" style="55" customWidth="1"/>
    <col min="23" max="23" width="16.421875" style="55" customWidth="1"/>
    <col min="24" max="24" width="19.421875" style="0" customWidth="1"/>
    <col min="27" max="27" width="12.28125" style="0" bestFit="1" customWidth="1"/>
  </cols>
  <sheetData>
    <row r="1" spans="1:19" ht="30" customHeight="1">
      <c r="A1" s="653" t="s">
        <v>36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4" t="s">
        <v>175</v>
      </c>
      <c r="M1" s="655"/>
      <c r="N1" s="656"/>
      <c r="O1" s="654" t="s">
        <v>179</v>
      </c>
      <c r="P1" s="655"/>
      <c r="Q1" s="656"/>
      <c r="R1" s="121"/>
      <c r="S1" s="121"/>
    </row>
    <row r="2" spans="1:23" s="3" customFormat="1" ht="18" customHeight="1">
      <c r="A2" s="4" t="s">
        <v>26</v>
      </c>
      <c r="B2" s="4" t="s">
        <v>27</v>
      </c>
      <c r="C2" s="4" t="s">
        <v>28</v>
      </c>
      <c r="D2" s="4" t="s">
        <v>2</v>
      </c>
      <c r="E2" s="4" t="s">
        <v>29</v>
      </c>
      <c r="F2" s="4" t="s">
        <v>22</v>
      </c>
      <c r="G2" s="4" t="s">
        <v>30</v>
      </c>
      <c r="H2" s="4" t="s">
        <v>19</v>
      </c>
      <c r="I2" s="4" t="s">
        <v>24</v>
      </c>
      <c r="J2" s="4" t="s">
        <v>31</v>
      </c>
      <c r="K2" s="4" t="s">
        <v>32</v>
      </c>
      <c r="L2" s="4" t="s">
        <v>176</v>
      </c>
      <c r="M2" s="4" t="s">
        <v>177</v>
      </c>
      <c r="N2" s="4" t="s">
        <v>178</v>
      </c>
      <c r="O2" s="4" t="s">
        <v>205</v>
      </c>
      <c r="P2" s="4" t="s">
        <v>206</v>
      </c>
      <c r="Q2" s="4" t="s">
        <v>207</v>
      </c>
      <c r="R2" s="122"/>
      <c r="S2" s="122"/>
      <c r="T2" s="57"/>
      <c r="U2" s="58"/>
      <c r="V2" s="57"/>
      <c r="W2" s="57"/>
    </row>
    <row r="3" spans="1:21" ht="15.75" customHeight="1">
      <c r="A3" s="5">
        <v>1</v>
      </c>
      <c r="B3" s="6" t="s">
        <v>340</v>
      </c>
      <c r="C3" s="8" t="s">
        <v>341</v>
      </c>
      <c r="D3" s="207" t="s">
        <v>347</v>
      </c>
      <c r="E3" s="2">
        <v>29630</v>
      </c>
      <c r="F3" s="1" t="s">
        <v>348</v>
      </c>
      <c r="G3" s="1" t="s">
        <v>349</v>
      </c>
      <c r="H3" s="207" t="s">
        <v>350</v>
      </c>
      <c r="J3" s="208" t="s">
        <v>337</v>
      </c>
      <c r="K3" s="5"/>
      <c r="L3" s="54" t="s">
        <v>180</v>
      </c>
      <c r="M3" s="54" t="s">
        <v>181</v>
      </c>
      <c r="N3" s="54" t="s">
        <v>182</v>
      </c>
      <c r="O3" s="102">
        <v>42106</v>
      </c>
      <c r="P3" s="212">
        <f>O3-6</f>
        <v>42100</v>
      </c>
      <c r="Q3" s="102"/>
      <c r="R3" s="123"/>
      <c r="S3" s="123"/>
      <c r="T3" s="55">
        <f>' Derechos de Inscripción '!C16</f>
        <v>2</v>
      </c>
      <c r="U3" s="56" t="s">
        <v>41</v>
      </c>
    </row>
    <row r="4" spans="1:24" ht="15.75" customHeight="1">
      <c r="A4" s="7">
        <v>2</v>
      </c>
      <c r="B4" s="8" t="s">
        <v>342</v>
      </c>
      <c r="C4" s="8" t="s">
        <v>341</v>
      </c>
      <c r="D4" s="207" t="s">
        <v>347</v>
      </c>
      <c r="E4" s="8">
        <v>29630</v>
      </c>
      <c r="F4" s="8" t="s">
        <v>348</v>
      </c>
      <c r="G4" s="8" t="s">
        <v>349</v>
      </c>
      <c r="H4" s="8" t="s">
        <v>350</v>
      </c>
      <c r="I4" s="8"/>
      <c r="J4" s="208" t="s">
        <v>337</v>
      </c>
      <c r="K4" s="8"/>
      <c r="L4" s="8"/>
      <c r="M4" s="8"/>
      <c r="N4" s="8"/>
      <c r="O4" s="102">
        <v>42141</v>
      </c>
      <c r="P4" s="212">
        <f>O4-6</f>
        <v>42135</v>
      </c>
      <c r="Q4" s="8"/>
      <c r="R4" s="123"/>
      <c r="S4" s="123"/>
      <c r="T4" s="138">
        <v>1</v>
      </c>
      <c r="U4" s="56" t="s">
        <v>42</v>
      </c>
      <c r="V4" s="55">
        <v>0</v>
      </c>
      <c r="X4" t="str">
        <f>IF(Blanco=TRUE,"¡¡¡ ATENCIÓN !!! DATOS OCULTOS","ESTADO NORMAL (Todos los datos visibles)")</f>
        <v>ESTADO NORMAL (Todos los datos visibles)</v>
      </c>
    </row>
    <row r="5" spans="1:24" ht="15.75" customHeight="1">
      <c r="A5" s="7">
        <v>3</v>
      </c>
      <c r="B5" s="8" t="s">
        <v>343</v>
      </c>
      <c r="C5" s="8" t="s">
        <v>341</v>
      </c>
      <c r="D5" s="207" t="s">
        <v>347</v>
      </c>
      <c r="E5" s="8">
        <v>29630</v>
      </c>
      <c r="F5" s="8" t="s">
        <v>348</v>
      </c>
      <c r="G5" s="8" t="s">
        <v>349</v>
      </c>
      <c r="H5" s="8" t="s">
        <v>350</v>
      </c>
      <c r="I5" s="8"/>
      <c r="J5" s="208" t="s">
        <v>337</v>
      </c>
      <c r="K5" s="8"/>
      <c r="L5" s="8"/>
      <c r="M5" s="8"/>
      <c r="N5" s="8"/>
      <c r="O5" s="102">
        <v>42196</v>
      </c>
      <c r="P5" s="212">
        <f>O5-6</f>
        <v>42190</v>
      </c>
      <c r="Q5" s="8"/>
      <c r="R5" s="123"/>
      <c r="S5" s="123"/>
      <c r="T5" s="55" t="b">
        <v>0</v>
      </c>
      <c r="U5" s="56" t="s">
        <v>38</v>
      </c>
      <c r="V5" s="55" t="b">
        <f>IF(Blanco=TRUE,FALSE,IF(Shakedown=TRUE,#N/A,FALSE))</f>
        <v>0</v>
      </c>
      <c r="X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19" ht="15.75" customHeight="1">
      <c r="A6" s="7">
        <v>4</v>
      </c>
      <c r="B6" s="8" t="s">
        <v>344</v>
      </c>
      <c r="C6" s="8" t="s">
        <v>341</v>
      </c>
      <c r="D6" s="207" t="s">
        <v>347</v>
      </c>
      <c r="E6" s="8">
        <v>29630</v>
      </c>
      <c r="F6" s="8" t="s">
        <v>348</v>
      </c>
      <c r="G6" s="8" t="s">
        <v>349</v>
      </c>
      <c r="H6" s="8" t="s">
        <v>350</v>
      </c>
      <c r="I6" s="8"/>
      <c r="J6" s="208" t="s">
        <v>337</v>
      </c>
      <c r="K6" s="8"/>
      <c r="L6" s="8"/>
      <c r="M6" s="8"/>
      <c r="N6" s="8"/>
      <c r="O6" s="102">
        <v>42273</v>
      </c>
      <c r="P6" s="212">
        <f>O6-6</f>
        <v>42267</v>
      </c>
      <c r="Q6" s="8"/>
      <c r="R6" s="123"/>
      <c r="S6" s="123"/>
    </row>
    <row r="7" spans="1:22" ht="15.75" customHeight="1">
      <c r="A7" s="7">
        <v>5</v>
      </c>
      <c r="B7" s="8" t="s">
        <v>345</v>
      </c>
      <c r="C7" s="8" t="s">
        <v>341</v>
      </c>
      <c r="D7" s="207" t="s">
        <v>347</v>
      </c>
      <c r="E7" s="8">
        <v>29630</v>
      </c>
      <c r="F7" s="8" t="s">
        <v>348</v>
      </c>
      <c r="G7" s="8" t="s">
        <v>349</v>
      </c>
      <c r="H7" s="8" t="s">
        <v>350</v>
      </c>
      <c r="I7" s="8"/>
      <c r="J7" s="208" t="s">
        <v>337</v>
      </c>
      <c r="K7" s="8"/>
      <c r="L7" s="8"/>
      <c r="M7" s="8"/>
      <c r="N7" s="8"/>
      <c r="O7" s="211">
        <v>42278</v>
      </c>
      <c r="P7" s="8"/>
      <c r="Q7" s="8"/>
      <c r="R7" s="123"/>
      <c r="S7" s="123"/>
      <c r="T7" s="55" t="b">
        <v>0</v>
      </c>
      <c r="U7" s="56" t="s">
        <v>39</v>
      </c>
      <c r="V7" s="55" t="b">
        <f>IF(Blanco=TRUE,FALSE,IF(Ouvreur=TRUE,#N/A,FALSE))</f>
        <v>0</v>
      </c>
    </row>
    <row r="8" spans="1:22" ht="15.75" customHeight="1">
      <c r="A8" s="7">
        <v>6</v>
      </c>
      <c r="B8" s="8" t="s">
        <v>346</v>
      </c>
      <c r="C8" s="8" t="s">
        <v>341</v>
      </c>
      <c r="D8" s="207" t="s">
        <v>347</v>
      </c>
      <c r="E8" s="8">
        <v>29630</v>
      </c>
      <c r="F8" s="8" t="s">
        <v>348</v>
      </c>
      <c r="G8" s="8" t="s">
        <v>349</v>
      </c>
      <c r="H8" s="8" t="s">
        <v>350</v>
      </c>
      <c r="I8" s="8"/>
      <c r="J8" s="208" t="s">
        <v>337</v>
      </c>
      <c r="K8" s="8"/>
      <c r="L8" s="8" t="s">
        <v>180</v>
      </c>
      <c r="M8" s="8" t="s">
        <v>181</v>
      </c>
      <c r="N8" s="8" t="s">
        <v>182</v>
      </c>
      <c r="O8" s="211">
        <v>42309</v>
      </c>
      <c r="P8" s="8"/>
      <c r="Q8" s="8"/>
      <c r="R8" s="123"/>
      <c r="S8" s="123"/>
      <c r="T8" s="55" t="b">
        <v>0</v>
      </c>
      <c r="U8" s="56" t="s">
        <v>40</v>
      </c>
      <c r="V8" s="55" t="b">
        <f>IF(Blanco=TRUE,FALSE,IF(Auxiliar=TRUE,#N/A,FALSE))</f>
        <v>0</v>
      </c>
    </row>
    <row r="9" spans="1:22" ht="15.75" customHeight="1">
      <c r="A9" s="97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1"/>
      <c r="S9" s="101"/>
      <c r="T9" s="55" t="b">
        <v>0</v>
      </c>
      <c r="U9" s="56" t="s">
        <v>170</v>
      </c>
      <c r="V9" s="55" t="b">
        <f>IF(Blanco=TRUE,FALSE,IF(Trofeo7=TRUE,#N/A,FALSE))</f>
        <v>0</v>
      </c>
    </row>
    <row r="10" spans="1:22" ht="15.75" customHeight="1">
      <c r="A10" s="97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1"/>
      <c r="S10" s="101"/>
      <c r="T10" s="55" t="b">
        <v>0</v>
      </c>
      <c r="U10" s="56" t="s">
        <v>171</v>
      </c>
      <c r="V10" s="55" t="b">
        <f>IF(Blanco=TRUE,FALSE,IF(Trofeo8=TRUE,#N/A,FALSE))</f>
        <v>0</v>
      </c>
    </row>
    <row r="11" spans="1:22" ht="15.75" customHeight="1">
      <c r="A11" s="97"/>
      <c r="B11" s="98"/>
      <c r="C11" s="98"/>
      <c r="D11" s="98"/>
      <c r="E11" s="99"/>
      <c r="F11" s="98"/>
      <c r="G11" s="98"/>
      <c r="H11" s="97"/>
      <c r="I11" s="97"/>
      <c r="J11" s="100"/>
      <c r="K11" s="97"/>
      <c r="L11" s="101"/>
      <c r="M11" s="101"/>
      <c r="N11" s="101"/>
      <c r="O11" s="101"/>
      <c r="P11" s="101"/>
      <c r="Q11" s="101"/>
      <c r="R11" s="101"/>
      <c r="S11" s="101"/>
      <c r="T11" s="55" t="b">
        <v>0</v>
      </c>
      <c r="U11" s="56" t="s">
        <v>172</v>
      </c>
      <c r="V11" s="55" t="b">
        <f>IF(Blanco=TRUE,FALSE,IF(Trofeo9=TRUE,#N/A,FALSE))</f>
        <v>0</v>
      </c>
    </row>
    <row r="12" spans="1:22" ht="15.75" customHeight="1">
      <c r="A12" s="97"/>
      <c r="B12" s="98"/>
      <c r="C12" s="98"/>
      <c r="D12" s="98"/>
      <c r="E12" s="99"/>
      <c r="F12" s="98"/>
      <c r="G12" s="98"/>
      <c r="H12" s="97"/>
      <c r="I12" s="97"/>
      <c r="J12" s="100"/>
      <c r="K12" s="97"/>
      <c r="L12" s="101"/>
      <c r="M12" s="101"/>
      <c r="N12" s="101"/>
      <c r="O12" s="101"/>
      <c r="P12" s="101"/>
      <c r="Q12" s="101"/>
      <c r="R12" s="101"/>
      <c r="S12" s="101"/>
      <c r="T12" s="55" t="b">
        <v>0</v>
      </c>
      <c r="U12" s="56" t="s">
        <v>173</v>
      </c>
      <c r="V12" s="55" t="b">
        <f>IF(Blanco=TRUE,FALSE,IF(Trofeo10=TRUE,#N/A,FALSE))</f>
        <v>0</v>
      </c>
    </row>
    <row r="13" spans="3:22" ht="12.75">
      <c r="C13" s="98"/>
      <c r="D13" s="98"/>
      <c r="E13" s="99"/>
      <c r="F13" s="98"/>
      <c r="G13" s="98"/>
      <c r="H13" s="97"/>
      <c r="I13" s="97"/>
      <c r="J13" s="100"/>
      <c r="P13" s="139" t="s">
        <v>217</v>
      </c>
      <c r="T13" s="55" t="b">
        <v>0</v>
      </c>
      <c r="U13" s="56" t="s">
        <v>43</v>
      </c>
      <c r="V13" s="55" t="b">
        <f>IF(Blanco=TRUE,FALSE,IF(España=TRUE,#N/A,FALSE))</f>
        <v>0</v>
      </c>
    </row>
    <row r="14" spans="16:22" ht="12.75">
      <c r="P14" s="139" t="s">
        <v>44</v>
      </c>
      <c r="T14" s="55" t="b">
        <v>0</v>
      </c>
      <c r="U14" s="56" t="s">
        <v>44</v>
      </c>
      <c r="V14" s="55" t="b">
        <f>IF(Blanco=TRUE,FALSE,IF(Autonomico=TRUE,#N/A,FALSE))</f>
        <v>0</v>
      </c>
    </row>
    <row r="15" spans="16:22" ht="12.75">
      <c r="P15" s="139" t="s">
        <v>216</v>
      </c>
      <c r="T15" s="55" t="b">
        <v>0</v>
      </c>
      <c r="U15" s="56" t="s">
        <v>45</v>
      </c>
      <c r="V15" s="55" t="b">
        <f>IF(Blanco=TRUE,FALSE,IF(Clasicos=TRUE,#N/A,FALSE))</f>
        <v>0</v>
      </c>
    </row>
    <row r="16" spans="20:21" ht="12.75">
      <c r="T16" s="138" t="b">
        <v>0</v>
      </c>
      <c r="U16" s="56" t="s">
        <v>56</v>
      </c>
    </row>
    <row r="17" spans="20:22" ht="12.75">
      <c r="T17" s="55" t="b">
        <v>0</v>
      </c>
      <c r="U17" s="56" t="s">
        <v>174</v>
      </c>
      <c r="V17" s="55">
        <f>IF(IVA=TRUE,16/100,"")</f>
      </c>
    </row>
    <row r="18" spans="20:21" ht="12.75">
      <c r="T18" s="55">
        <v>2</v>
      </c>
      <c r="U18" s="56" t="s">
        <v>46</v>
      </c>
    </row>
    <row r="20" ht="12.75">
      <c r="T20" s="55">
        <v>1</v>
      </c>
    </row>
    <row r="21" spans="21:23" ht="12.75">
      <c r="U21" s="209"/>
      <c r="V21" s="210" t="s">
        <v>332</v>
      </c>
      <c r="W21" s="55">
        <v>1</v>
      </c>
    </row>
    <row r="22" spans="21:22" ht="12.75">
      <c r="U22" s="209">
        <v>1</v>
      </c>
      <c r="V22" s="210" t="s">
        <v>333</v>
      </c>
    </row>
    <row r="23" spans="21:23" ht="12.75">
      <c r="U23" s="209">
        <v>2</v>
      </c>
      <c r="V23" s="210" t="s">
        <v>351</v>
      </c>
      <c r="W23" s="55" t="s">
        <v>352</v>
      </c>
    </row>
    <row r="24" spans="17:23" ht="12.75">
      <c r="Q24" s="142" t="b">
        <v>0</v>
      </c>
      <c r="U24" s="209">
        <v>3</v>
      </c>
      <c r="V24" s="210" t="s">
        <v>335</v>
      </c>
      <c r="W24" s="55" t="s">
        <v>336</v>
      </c>
    </row>
    <row r="25" ht="12.75">
      <c r="U25" s="209"/>
    </row>
    <row r="27" spans="18:24" ht="12.75">
      <c r="R27" s="130">
        <v>2</v>
      </c>
      <c r="S27" s="130" t="s">
        <v>233</v>
      </c>
      <c r="T27" s="130"/>
      <c r="U27" s="151"/>
      <c r="V27" s="152" t="s">
        <v>14</v>
      </c>
      <c r="W27" s="152"/>
      <c r="X27" s="55"/>
    </row>
    <row r="28" spans="18:24" ht="12.75">
      <c r="R28" s="140"/>
      <c r="S28" s="137"/>
      <c r="T28" s="140"/>
      <c r="U28" s="151">
        <v>1</v>
      </c>
      <c r="V28" s="152" t="s">
        <v>218</v>
      </c>
      <c r="W28" s="152" t="s">
        <v>37</v>
      </c>
      <c r="X28" s="94" t="s">
        <v>37</v>
      </c>
    </row>
    <row r="29" spans="18:28" ht="12.75">
      <c r="R29" s="140"/>
      <c r="S29" s="137"/>
      <c r="T29" s="140"/>
      <c r="U29" s="151">
        <v>2</v>
      </c>
      <c r="V29" s="152" t="s">
        <v>301</v>
      </c>
      <c r="W29" s="152" t="s">
        <v>304</v>
      </c>
      <c r="X29" s="94"/>
      <c r="Z29" s="202" t="s">
        <v>286</v>
      </c>
      <c r="AA29" s="150">
        <v>1</v>
      </c>
      <c r="AB29" s="153"/>
    </row>
    <row r="30" spans="20:28" ht="12.75">
      <c r="T30" s="131" t="s">
        <v>14</v>
      </c>
      <c r="U30" s="151">
        <v>3</v>
      </c>
      <c r="V30" s="152" t="s">
        <v>307</v>
      </c>
      <c r="W30" s="152" t="s">
        <v>308</v>
      </c>
      <c r="X30" s="94"/>
      <c r="Z30" s="153">
        <v>1</v>
      </c>
      <c r="AA30" s="153" t="s">
        <v>287</v>
      </c>
      <c r="AB30" s="150"/>
    </row>
    <row r="31" spans="20:28" ht="12.75">
      <c r="T31" s="136">
        <v>1</v>
      </c>
      <c r="U31" s="151">
        <v>4</v>
      </c>
      <c r="V31" s="152" t="s">
        <v>302</v>
      </c>
      <c r="W31" s="152" t="s">
        <v>305</v>
      </c>
      <c r="X31" s="94"/>
      <c r="Z31" s="153">
        <v>2</v>
      </c>
      <c r="AA31" s="153" t="s">
        <v>326</v>
      </c>
      <c r="AB31" s="153" t="s">
        <v>317</v>
      </c>
    </row>
    <row r="32" spans="21:28" ht="12.75">
      <c r="U32" s="151">
        <v>5</v>
      </c>
      <c r="V32" s="152" t="s">
        <v>303</v>
      </c>
      <c r="W32" s="152" t="s">
        <v>306</v>
      </c>
      <c r="X32" s="94"/>
      <c r="Z32" s="153">
        <v>3</v>
      </c>
      <c r="AA32" s="153" t="s">
        <v>325</v>
      </c>
      <c r="AB32" s="153" t="s">
        <v>318</v>
      </c>
    </row>
    <row r="33" spans="21:28" ht="12.75">
      <c r="U33" s="151">
        <v>6</v>
      </c>
      <c r="V33" s="152"/>
      <c r="W33" s="152"/>
      <c r="X33" s="94"/>
      <c r="Z33" s="153">
        <v>4</v>
      </c>
      <c r="AA33" s="153" t="s">
        <v>327</v>
      </c>
      <c r="AB33" s="153" t="s">
        <v>319</v>
      </c>
    </row>
    <row r="34" spans="20:28" ht="12.75">
      <c r="T34" s="149" t="s">
        <v>235</v>
      </c>
      <c r="U34" s="151">
        <v>7</v>
      </c>
      <c r="V34" s="152"/>
      <c r="W34" s="152"/>
      <c r="X34" s="94"/>
      <c r="Z34" s="153">
        <v>5</v>
      </c>
      <c r="AA34" s="153" t="s">
        <v>328</v>
      </c>
      <c r="AB34" s="153" t="s">
        <v>320</v>
      </c>
    </row>
    <row r="35" spans="20:28" ht="12.75">
      <c r="T35" s="153">
        <f>IF(cc&lt;=1400,1,IF(cc&lt;=1600,2,IF(cc&lt;=2000,3,4)))</f>
        <v>1</v>
      </c>
      <c r="U35" s="151">
        <v>8</v>
      </c>
      <c r="V35" s="152"/>
      <c r="W35" s="152"/>
      <c r="X35" s="94"/>
      <c r="Z35" s="153">
        <v>6</v>
      </c>
      <c r="AA35" s="153" t="s">
        <v>329</v>
      </c>
      <c r="AB35" s="153" t="s">
        <v>321</v>
      </c>
    </row>
    <row r="36" spans="20:28" ht="12.75">
      <c r="T36" s="149" t="s">
        <v>238</v>
      </c>
      <c r="U36" s="151">
        <v>9</v>
      </c>
      <c r="V36" s="152"/>
      <c r="W36" s="152"/>
      <c r="X36" s="94"/>
      <c r="Z36" s="153">
        <v>7</v>
      </c>
      <c r="AA36" s="153" t="s">
        <v>322</v>
      </c>
      <c r="AB36" s="153" t="s">
        <v>322</v>
      </c>
    </row>
    <row r="37" spans="20:28" ht="12.75">
      <c r="T37" s="153">
        <f>IF(cc&lt;=1600,1,2)</f>
        <v>1</v>
      </c>
      <c r="U37" s="151">
        <v>10</v>
      </c>
      <c r="V37" s="152"/>
      <c r="W37" s="152"/>
      <c r="X37" s="94"/>
      <c r="Z37" s="153">
        <v>8</v>
      </c>
      <c r="AA37" s="153" t="s">
        <v>323</v>
      </c>
      <c r="AB37" s="153" t="s">
        <v>323</v>
      </c>
    </row>
    <row r="38" spans="20:28" ht="12.75">
      <c r="T38" s="150" t="s">
        <v>237</v>
      </c>
      <c r="U38" s="151">
        <v>11</v>
      </c>
      <c r="V38" s="152"/>
      <c r="W38" s="152"/>
      <c r="X38" s="94"/>
      <c r="Z38" s="153">
        <v>9</v>
      </c>
      <c r="AA38" s="153" t="s">
        <v>324</v>
      </c>
      <c r="AB38" s="153" t="s">
        <v>324</v>
      </c>
    </row>
    <row r="39" spans="20:28" ht="12.75">
      <c r="T39" s="150">
        <f>VLOOKUP(Grupo,$T$41:$X$51,MATCH(DIVISION,$T$40:$X$40,0),0)</f>
        <v>0</v>
      </c>
      <c r="V39" s="129"/>
      <c r="W39" s="129"/>
      <c r="X39" s="94"/>
      <c r="Z39" s="153">
        <v>10</v>
      </c>
      <c r="AA39" s="153"/>
      <c r="AB39" s="153"/>
    </row>
    <row r="40" spans="21:26" ht="12.75">
      <c r="U40" s="155">
        <v>1</v>
      </c>
      <c r="V40" s="155">
        <v>2</v>
      </c>
      <c r="W40" s="155">
        <v>3</v>
      </c>
      <c r="X40" s="204">
        <v>4</v>
      </c>
      <c r="Y40" s="55"/>
      <c r="Z40" s="55"/>
    </row>
    <row r="41" spans="18:24" ht="12.75">
      <c r="R41" t="s">
        <v>236</v>
      </c>
      <c r="T41" s="155">
        <v>1</v>
      </c>
      <c r="U41" s="55"/>
      <c r="X41" s="205"/>
    </row>
    <row r="42" spans="20:25" ht="12.75">
      <c r="T42" s="155">
        <v>2</v>
      </c>
      <c r="U42" s="55" t="s">
        <v>309</v>
      </c>
      <c r="V42" s="55" t="s">
        <v>310</v>
      </c>
      <c r="W42" s="55" t="s">
        <v>311</v>
      </c>
      <c r="X42" s="129" t="s">
        <v>312</v>
      </c>
      <c r="Y42" s="55" t="s">
        <v>313</v>
      </c>
    </row>
    <row r="43" spans="18:24" ht="12.75">
      <c r="R43" t="str">
        <f>IF(cc&lt;=1400,"1")</f>
        <v>1</v>
      </c>
      <c r="T43" s="155">
        <v>3</v>
      </c>
      <c r="U43" s="55"/>
      <c r="X43" s="129"/>
    </row>
    <row r="44" spans="20:24" ht="12.75">
      <c r="T44" s="155">
        <v>4</v>
      </c>
      <c r="U44" s="55"/>
      <c r="X44" s="129"/>
    </row>
    <row r="45" spans="20:24" ht="12.75">
      <c r="T45" s="155">
        <v>5</v>
      </c>
      <c r="U45" s="55" t="s">
        <v>314</v>
      </c>
      <c r="V45" s="55" t="s">
        <v>315</v>
      </c>
      <c r="W45" s="55" t="s">
        <v>316</v>
      </c>
      <c r="X45" s="129"/>
    </row>
    <row r="46" spans="20:24" ht="12.75">
      <c r="T46" s="155">
        <v>6</v>
      </c>
      <c r="U46" s="55"/>
      <c r="X46" s="129"/>
    </row>
    <row r="47" spans="20:24" ht="12.75">
      <c r="T47" s="155">
        <v>7</v>
      </c>
      <c r="U47" s="55"/>
      <c r="X47" s="129"/>
    </row>
    <row r="48" spans="20:24" ht="12.75">
      <c r="T48" s="155">
        <v>8</v>
      </c>
      <c r="U48" s="55"/>
      <c r="X48" s="129"/>
    </row>
    <row r="49" spans="20:24" ht="12.75">
      <c r="T49" s="155">
        <v>9</v>
      </c>
      <c r="U49" s="206"/>
      <c r="X49" s="153"/>
    </row>
    <row r="50" spans="20:24" ht="12.75">
      <c r="T50" s="55">
        <v>10</v>
      </c>
      <c r="U50" s="55"/>
      <c r="X50" s="129"/>
    </row>
    <row r="51" spans="20:24" ht="12.75">
      <c r="T51" s="55">
        <v>11</v>
      </c>
      <c r="U51" s="55"/>
      <c r="X51" s="129"/>
    </row>
    <row r="52" spans="21:24" ht="12.75">
      <c r="U52" s="154"/>
      <c r="X52" s="150"/>
    </row>
    <row r="53" spans="21:24" ht="12.75">
      <c r="U53" s="154"/>
      <c r="X53" s="150"/>
    </row>
    <row r="54" spans="21:24" ht="12.75">
      <c r="U54" s="154"/>
      <c r="X54" s="150"/>
    </row>
    <row r="55" spans="21:24" ht="12.75">
      <c r="U55" s="154"/>
      <c r="X55" s="150"/>
    </row>
    <row r="56" spans="21:24" ht="12.75">
      <c r="U56" s="154"/>
      <c r="X56" s="150"/>
    </row>
    <row r="57" spans="21:24" ht="12.75">
      <c r="U57" s="154"/>
      <c r="X57" s="150"/>
    </row>
    <row r="58" spans="21:24" ht="12.75">
      <c r="U58" s="154"/>
      <c r="X58" s="150"/>
    </row>
    <row r="59" spans="21:24" ht="12.75">
      <c r="U59" s="154"/>
      <c r="X59" s="150"/>
    </row>
    <row r="61" spans="24:26" ht="12.75">
      <c r="X61" s="150"/>
      <c r="Y61" s="55"/>
      <c r="Z61" s="55"/>
    </row>
    <row r="70" ht="12.75">
      <c r="J70" s="2">
        <v>1</v>
      </c>
    </row>
  </sheetData>
  <mergeCells count="3">
    <mergeCell ref="A1:K1"/>
    <mergeCell ref="L1:N1"/>
    <mergeCell ref="O1:Q1"/>
  </mergeCells>
  <hyperlinks>
    <hyperlink ref="J3" r:id="rId1" display="mailto:info@103octanos.com"/>
    <hyperlink ref="J4" r:id="rId2" display="mailto:info@103octanos.com"/>
    <hyperlink ref="J5" r:id="rId3" display="mailto:info@103octanos.com"/>
    <hyperlink ref="J6" r:id="rId4" display="mailto:info@103octanos.com"/>
    <hyperlink ref="J7" r:id="rId5" display="mailto:info@103octanos.com"/>
    <hyperlink ref="J8" r:id="rId6" display="mailto:info@103octanos.com"/>
  </hyperlinks>
  <printOptions/>
  <pageMargins left="0.75" right="0.75" top="1" bottom="1" header="0" footer="0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5</dc:creator>
  <cp:keywords/>
  <dc:description/>
  <cp:lastModifiedBy>JACH</cp:lastModifiedBy>
  <cp:lastPrinted>2015-03-21T09:22:44Z</cp:lastPrinted>
  <dcterms:created xsi:type="dcterms:W3CDTF">2006-10-27T17:07:54Z</dcterms:created>
  <dcterms:modified xsi:type="dcterms:W3CDTF">2015-04-23T10:09:40Z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