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-112126211124082107563/Mi unidad/COMISION DEPORTIVA - DOCUMENTACION/0001- REGLAMENTOS/2022 - 01 ANUARIO/006 KARTING/"/>
    </mc:Choice>
  </mc:AlternateContent>
  <xr:revisionPtr revIDLastSave="0" documentId="13_ncr:1_{22310ABE-B407-0246-AE13-72233B0D90CD}" xr6:coauthVersionLast="47" xr6:coauthVersionMax="47" xr10:uidLastSave="{00000000-0000-0000-0000-000000000000}"/>
  <bookViews>
    <workbookView xWindow="14060" yWindow="460" windowWidth="35860" windowHeight="2628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'!$B$11:$AH$181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3" l="1"/>
  <c r="L6" i="3"/>
  <c r="L7" i="3"/>
  <c r="L4" i="3"/>
  <c r="L14" i="3"/>
  <c r="L15" i="3"/>
  <c r="AE127" i="1"/>
  <c r="Y161" i="1"/>
  <c r="M161" i="1"/>
  <c r="Q31" i="3"/>
  <c r="Q64" i="1" s="1"/>
  <c r="P33" i="3"/>
  <c r="P37" i="3" s="1"/>
  <c r="L118" i="1"/>
  <c r="Q3" i="6"/>
  <c r="E3" i="6"/>
  <c r="P3" i="6"/>
  <c r="Q68" i="1"/>
  <c r="N3" i="6" s="1"/>
  <c r="M3" i="6"/>
  <c r="L3" i="6"/>
  <c r="AG57" i="1"/>
  <c r="K3" i="6"/>
  <c r="J3" i="6"/>
  <c r="I3" i="6"/>
  <c r="AG48" i="1"/>
  <c r="H3" i="6"/>
  <c r="G3" i="6"/>
  <c r="F3" i="6"/>
  <c r="D3" i="6"/>
  <c r="C3" i="6"/>
  <c r="B3" i="6"/>
  <c r="B18" i="2"/>
  <c r="C18" i="1" s="1"/>
  <c r="C122" i="1" s="1"/>
  <c r="H25" i="2"/>
  <c r="C28" i="1" s="1"/>
  <c r="D25" i="2"/>
  <c r="D24" i="2"/>
  <c r="F23" i="2"/>
  <c r="D23" i="2"/>
  <c r="C24" i="1" s="1"/>
  <c r="D22" i="2"/>
  <c r="C22" i="1" s="1"/>
  <c r="D21" i="2"/>
  <c r="C21" i="1" s="1"/>
  <c r="D83" i="1"/>
  <c r="D16" i="2"/>
  <c r="Z18" i="1" s="1"/>
  <c r="Z122" i="1" s="1"/>
  <c r="J29" i="2"/>
  <c r="M29" i="2" s="1"/>
  <c r="J31" i="2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25" i="1"/>
  <c r="G129" i="1"/>
  <c r="V2" i="5"/>
  <c r="AK2" i="5"/>
  <c r="P35" i="3"/>
  <c r="AZ2" i="5"/>
  <c r="BD2" i="5"/>
  <c r="O3" i="6"/>
  <c r="BC2" i="5"/>
  <c r="C26" i="1" l="1"/>
  <c r="Z127" i="1"/>
  <c r="BB2" i="5" s="1"/>
  <c r="P39" i="3"/>
  <c r="C86" i="1"/>
  <c r="G86" i="1" s="1"/>
  <c r="AA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<sst xmlns="http://schemas.openxmlformats.org/spreadsheetml/2006/main" count="539" uniqueCount="378">
  <si>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</si>
  <si>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</si>
  <si>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</si>
  <si>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</si>
  <si>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</si>
  <si>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</si>
  <si>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</si>
  <si>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</si>
  <si>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</si>
  <si>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</si>
  <si>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</si>
  <si>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</si>
  <si>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</si>
  <si>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</si>
  <si>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</si>
  <si>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</si>
  <si>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</si>
  <si>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</si>
  <si>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</si>
  <si>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</si>
  <si>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</si>
  <si>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</si>
  <si>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</si>
  <si>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</si>
  <si>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</si>
  <si>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</si>
  <si>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</si>
  <si>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</si>
  <si>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</si>
  <si>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</si>
  <si>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</si>
  <si>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</si>
  <si>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</si>
  <si>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</si>
  <si>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</si>
  <si>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</si>
  <si>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</si>
  <si>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</si>
  <si>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</si>
  <si>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</si>
  <si>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</si>
  <si>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</si>
  <si>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</si>
  <si>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</si>
  <si>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</si>
  <si>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</si>
  <si>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</si>
  <si>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</si>
  <si>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</si>
  <si>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</si>
  <si>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</si>
  <si>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</si>
  <si>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</si>
  <si>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</si>
  <si>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</si>
  <si>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</si>
  <si>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</si>
  <si>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</si>
  <si>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</si>
  <si>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</si>
  <si>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</si>
  <si>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</si>
  <si>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</si>
  <si>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</si>
  <si>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</si>
  <si>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</si>
  <si>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</si>
  <si>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</si>
  <si>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</si>
  <si>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</si>
  <si>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</si>
  <si>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</si>
  <si>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</si>
  <si>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</si>
  <si>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</si>
  <si>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</si>
  <si>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</si>
  <si>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</si>
  <si>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</si>
  <si>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</si>
  <si>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</si>
  <si>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</si>
  <si>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</si>
  <si>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</si>
  <si>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</si>
  <si>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</si>
  <si>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</si>
  <si>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</si>
  <si>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</si>
  <si>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</si>
  <si>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</si>
  <si>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</si>
  <si>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</si>
  <si>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</si>
  <si>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</si>
  <si>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</si>
  <si>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</si>
  <si>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</si>
  <si>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</si>
  <si>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</si>
  <si>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</si>
  <si>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</si>
  <si>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</si>
  <si>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</si>
  <si>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</si>
  <si>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</si>
  <si>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</si>
  <si>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</si>
  <si>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</si>
  <si>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</si>
  <si>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</si>
  <si>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</si>
  <si>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</si>
  <si>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</si>
  <si>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</si>
  <si>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</si>
  <si>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</si>
  <si>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</si>
  <si>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</si>
  <si>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</si>
  <si>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</si>
  <si>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</si>
  <si>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</si>
  <si>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</si>
  <si>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</si>
  <si>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</si>
  <si>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</si>
  <si>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</si>
  <si>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</si>
  <si>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</si>
  <si>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</si>
  <si>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</si>
  <si>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</si>
  <si>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</si>
  <si>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</si>
  <si>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</si>
  <si>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</si>
  <si>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</si>
  <si>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</si>
  <si>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</si>
  <si>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</si>
  <si>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</si>
  <si>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</si>
  <si>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</si>
  <si>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</si>
  <si>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</si>
  <si>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</si>
  <si>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</si>
  <si>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</si>
  <si>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</si>
  <si>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</si>
  <si>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</si>
  <si>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</si>
  <si>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</si>
  <si>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</si>
  <si>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</si>
  <si>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</si>
  <si>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</si>
  <si>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</si>
  <si>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</si>
  <si>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</si>
  <si>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</si>
  <si>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</si>
  <si>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</si>
  <si>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</si>
  <si>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</si>
  <si>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</si>
  <si>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</si>
  <si>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</si>
  <si>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</si>
  <si>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</si>
  <si>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</si>
  <si>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</si>
  <si>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</si>
  <si>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</si>
  <si>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</si>
  <si>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</si>
  <si>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</si>
  <si>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</si>
  <si>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</si>
  <si>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</si>
  <si>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</si>
  <si>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</si>
  <si>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</si>
  <si>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</si>
  <si>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</si>
  <si>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</si>
  <si>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</si>
  <si>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</si>
  <si>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</si>
  <si>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</si>
  <si>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</si>
  <si>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</si>
  <si>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</si>
  <si>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</si>
  <si>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</si>
  <si>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</si>
  <si>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</si>
  <si>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</si>
  <si>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</si>
  <si>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</si>
  <si>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</si>
  <si>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</si>
  <si>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</si>
  <si>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</si>
  <si>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</si>
  <si>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</si>
  <si>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</si>
  <si>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N</t>
  </si>
  <si>
    <t>A</t>
  </si>
  <si>
    <t>Seleccionar de la lista desplegable</t>
  </si>
  <si>
    <t>CAMPEONATO de ANDALUCIA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</si>
  <si>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</si>
  <si>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</si>
  <si>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</si>
  <si>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</si>
  <si>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</si>
  <si>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</si>
  <si>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</si>
  <si>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</si>
  <si>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</si>
  <si>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</si>
  <si>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</si>
  <si>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</si>
  <si>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</si>
  <si>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</si>
  <si>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</si>
  <si>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</si>
  <si>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</si>
  <si>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</si>
  <si>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</si>
  <si>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</si>
  <si>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</si>
  <si>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EQUIPAMIENTO DEL VEHICULO</t>
  </si>
  <si>
    <t>ARNESES</t>
  </si>
  <si>
    <t>Nº Homol</t>
  </si>
  <si>
    <t>F. Fabrica</t>
  </si>
  <si>
    <t>///  A PARTIR DE AQUÍ RELLENAR EN LAS VERIFICACIONES POR LOS COMISARIOS TECNICOS   ///</t>
  </si>
  <si>
    <t>Neumaticos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</si>
  <si>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</si>
  <si>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</si>
  <si>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</si>
  <si>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</si>
  <si>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</si>
  <si>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</si>
  <si>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</si>
  <si>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</si>
  <si>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</si>
  <si>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FAX</t>
  </si>
  <si>
    <t>RS.</t>
  </si>
  <si>
    <t>Agrupacion</t>
  </si>
  <si>
    <t>Despues del cierre</t>
  </si>
  <si>
    <t>Firma Piloto/Representante (Verificaciones Técnicas)</t>
  </si>
  <si>
    <t>GRUPO</t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</si>
  <si>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</si>
  <si>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</si>
  <si>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</si>
  <si>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</si>
  <si>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</si>
  <si>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</si>
  <si>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</si>
  <si>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</si>
  <si>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</si>
  <si>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</si>
  <si>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</si>
  <si>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</si>
  <si>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</si>
  <si>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</si>
  <si>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</si>
  <si>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</si>
  <si>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</si>
  <si>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</si>
  <si>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</si>
  <si>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</si>
  <si>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</si>
  <si>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</si>
  <si>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</si>
  <si>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 xml:space="preserve">Nombre Competidor </t>
  </si>
  <si>
    <t>CADIZ</t>
  </si>
  <si>
    <t>Campeonato de Andalucia                                                       RALLYES 2017</t>
  </si>
  <si>
    <t>TROFEOS Y COPAS</t>
  </si>
  <si>
    <t>Fecha Nacimiento:</t>
  </si>
  <si>
    <t>AGRUPACIÓN VI</t>
  </si>
  <si>
    <t>XI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</si>
  <si>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</si>
  <si>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</si>
  <si>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</si>
  <si>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</si>
  <si>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</si>
  <si>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</si>
  <si>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</si>
  <si>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</si>
  <si>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</si>
  <si>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C.C.</t>
  </si>
  <si>
    <t>CL.</t>
  </si>
  <si>
    <t>Nº ITVC</t>
  </si>
  <si>
    <t>OBSERVACIONES</t>
  </si>
  <si>
    <t>EMAIL</t>
  </si>
  <si>
    <t>+3500</t>
  </si>
  <si>
    <t>XII</t>
  </si>
  <si>
    <t>XIII</t>
  </si>
  <si>
    <t>XIV</t>
  </si>
  <si>
    <t>FEMINA (S/N)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</si>
  <si>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</si>
  <si>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</si>
  <si>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</si>
  <si>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</si>
  <si>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</si>
  <si>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</si>
  <si>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</si>
  <si>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XXIV</t>
  </si>
  <si>
    <t>XXIII</t>
  </si>
  <si>
    <t>XVI</t>
  </si>
  <si>
    <t>XVII</t>
  </si>
  <si>
    <t>XVIII</t>
  </si>
  <si>
    <t>XIX</t>
  </si>
  <si>
    <t>AGRUPACIÓN XIII</t>
  </si>
  <si>
    <t>XXI</t>
  </si>
  <si>
    <t>XXII</t>
  </si>
  <si>
    <t>XX</t>
  </si>
  <si>
    <t xml:space="preserve">XV </t>
  </si>
  <si>
    <t>CILINDRADA</t>
  </si>
  <si>
    <t>Federación Andaluza de Automovilismo</t>
  </si>
  <si>
    <t>C/ Santo Domingo, 22 Local 1 Edificio Almería</t>
  </si>
  <si>
    <t>11402</t>
  </si>
  <si>
    <t>JEREZ DE LA FRONTERA</t>
  </si>
  <si>
    <t>956 038 586</t>
  </si>
  <si>
    <t>956 038 587</t>
  </si>
  <si>
    <t>faa@faa.net</t>
  </si>
  <si>
    <t>JR</t>
  </si>
  <si>
    <t>SENIOR</t>
  </si>
  <si>
    <t>SR</t>
  </si>
  <si>
    <t>DATOS del KART</t>
  </si>
  <si>
    <t>CHASIS</t>
  </si>
  <si>
    <t>KART</t>
  </si>
  <si>
    <t>MOTOR</t>
  </si>
  <si>
    <t>% MEZCLA</t>
  </si>
  <si>
    <t>MARCA ACEITE</t>
  </si>
  <si>
    <r>
      <t xml:space="preserve">Mono Ignifugo </t>
    </r>
    <r>
      <rPr>
        <sz val="9"/>
        <color indexed="8"/>
        <rFont val="Tahoma"/>
        <family val="2"/>
      </rPr>
      <t>(Nº Homologación CIK)</t>
    </r>
  </si>
  <si>
    <t>EQUIPACION RESERVA</t>
  </si>
  <si>
    <r>
      <t>Botas / Guantes</t>
    </r>
    <r>
      <rPr>
        <sz val="9"/>
        <color indexed="8"/>
        <rFont val="Tahoma"/>
        <family val="2"/>
      </rPr>
      <t xml:space="preserve"> (Norma CIK)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</si>
  <si>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CMR/CIK                                                           </t>
    </r>
  </si>
  <si>
    <t>COLLARIN</t>
  </si>
  <si>
    <t>HANS</t>
  </si>
  <si>
    <t>1º MOTOR</t>
  </si>
  <si>
    <t>2º MOTOR</t>
  </si>
  <si>
    <t>1º CHASIS</t>
  </si>
  <si>
    <t>ACEITE</t>
  </si>
  <si>
    <t>MARCA</t>
  </si>
  <si>
    <t>%</t>
  </si>
  <si>
    <t>Nº Serie</t>
  </si>
  <si>
    <t>Chasis</t>
  </si>
  <si>
    <t>Aspecto Chasis</t>
  </si>
  <si>
    <t>Asiento</t>
  </si>
  <si>
    <t>MODELO</t>
  </si>
  <si>
    <t>NUMERO</t>
  </si>
  <si>
    <t>CATEGORIA INSCRIPCIÓN (Seleccionar de la Lista)</t>
  </si>
  <si>
    <t>CAMPEONATO</t>
  </si>
  <si>
    <t>INSCRIPCIóN AL CAMPEONATO</t>
  </si>
  <si>
    <t>CATEGORIA</t>
  </si>
  <si>
    <t>VT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</si>
  <si>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</si>
  <si>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ACADEMIA PACO MELERO</t>
  </si>
  <si>
    <t>ACA</t>
  </si>
  <si>
    <t>MINI</t>
  </si>
  <si>
    <t xml:space="preserve">VILLAFRANCA </t>
  </si>
  <si>
    <t>CAMPILLOS II</t>
  </si>
  <si>
    <t>1ª PRUEBA - CARTAYA</t>
  </si>
  <si>
    <t>2ª PRUEBA - CAMPILLOS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</si>
  <si>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</si>
  <si>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</si>
  <si>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</si>
  <si>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MASTER +30</t>
  </si>
  <si>
    <t>MT</t>
  </si>
  <si>
    <t>VETERANOS (SENIOR)</t>
  </si>
  <si>
    <t>3ª PRUEBA - VILLAFRANCA</t>
  </si>
  <si>
    <t>4ª PRUEBA - CAMPILLOS</t>
  </si>
  <si>
    <t>KARTING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</si>
</sst>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@_#_@"/>
    <numFmt numFmtId="173" formatCode="h:mm;@"/>
    <numFmt numFmtId="174" formatCode="_-* #,##0.00\ [$€]_-;\-* #,##0.00\ [$€]_-;_-* &quot;-&quot;??\ [$€]_-;_-@_-"/>
  </numFmts>
  <fonts count="92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sz val="9"/>
      <color indexed="8"/>
      <name val="Arial"/>
      <family val="2"/>
    </font>
    <font>
      <i/>
      <sz val="9"/>
      <color indexed="63"/>
      <name val="Tahoma"/>
      <family val="2"/>
    </font>
    <font>
      <i/>
      <sz val="9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4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31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0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0" borderId="0" xfId="0" applyNumberFormat="1" applyFont="1" applyAlignment="1">
      <alignment vertical="center"/>
    </xf>
    <xf numFmtId="49" fontId="36" fillId="0" borderId="0" xfId="0" applyNumberFormat="1" applyFont="1"/>
    <xf numFmtId="0" fontId="36" fillId="0" borderId="0" xfId="0" applyNumberFormat="1" applyFont="1"/>
    <xf numFmtId="0" fontId="36" fillId="0" borderId="0" xfId="0" quotePrefix="1" applyNumberFormat="1" applyFont="1"/>
    <xf numFmtId="0" fontId="56" fillId="0" borderId="0" xfId="0" applyFont="1"/>
    <xf numFmtId="171" fontId="36" fillId="0" borderId="0" xfId="0" applyNumberFormat="1" applyFont="1"/>
    <xf numFmtId="173" fontId="36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4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1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5" fillId="0" borderId="7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168" fontId="7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167" fontId="7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2" fillId="0" borderId="0" xfId="0" applyFont="1" applyBorder="1" applyAlignment="1">
      <alignment horizontal="left"/>
    </xf>
    <xf numFmtId="0" fontId="73" fillId="0" borderId="0" xfId="0" applyFont="1" applyBorder="1" applyAlignment="1" applyProtection="1">
      <alignment horizontal="left" vertical="center"/>
      <protection locked="0"/>
    </xf>
    <xf numFmtId="49" fontId="73" fillId="0" borderId="0" xfId="0" applyNumberFormat="1" applyFont="1" applyBorder="1" applyAlignment="1" applyProtection="1">
      <alignment horizontal="left" vertical="center"/>
      <protection locked="0"/>
    </xf>
    <xf numFmtId="0" fontId="73" fillId="0" borderId="0" xfId="0" quotePrefix="1" applyFont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5" fillId="0" borderId="0" xfId="2" applyFont="1" applyBorder="1" applyAlignment="1" applyProtection="1">
      <alignment horizontal="left" vertical="center"/>
      <protection locked="0"/>
    </xf>
    <xf numFmtId="0" fontId="76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3" fillId="0" borderId="0" xfId="0" applyNumberFormat="1" applyFont="1" applyBorder="1" applyAlignment="1" applyProtection="1">
      <alignment horizontal="left" vertical="center"/>
      <protection hidden="1"/>
    </xf>
    <xf numFmtId="0" fontId="75" fillId="0" borderId="0" xfId="2" applyFont="1" applyBorder="1" applyAlignment="1" applyProtection="1">
      <alignment horizontal="left" wrapText="1"/>
    </xf>
    <xf numFmtId="0" fontId="6" fillId="0" borderId="0" xfId="0" applyFont="1" applyAlignment="1">
      <alignment horizontal="left" vertical="center"/>
    </xf>
    <xf numFmtId="171" fontId="73" fillId="0" borderId="0" xfId="0" applyNumberFormat="1" applyFont="1" applyBorder="1" applyAlignment="1">
      <alignment horizontal="center"/>
    </xf>
    <xf numFmtId="171" fontId="73" fillId="0" borderId="0" xfId="0" applyNumberFormat="1" applyFont="1" applyBorder="1" applyAlignment="1" applyProtection="1">
      <alignment horizontal="center" vertical="center"/>
      <protection locked="0"/>
    </xf>
    <xf numFmtId="0" fontId="77" fillId="3" borderId="0" xfId="0" applyFont="1" applyFill="1" applyBorder="1" applyProtection="1"/>
    <xf numFmtId="0" fontId="78" fillId="0" borderId="0" xfId="0" applyFont="1" applyBorder="1" applyAlignment="1" applyProtection="1">
      <alignment vertical="center" wrapText="1"/>
      <protection hidden="1"/>
    </xf>
    <xf numFmtId="0" fontId="78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78" fillId="0" borderId="28" xfId="0" applyFont="1" applyBorder="1" applyAlignment="1" applyProtection="1">
      <alignment vertical="center" wrapText="1"/>
      <protection hidden="1"/>
    </xf>
    <xf numFmtId="0" fontId="78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0" fontId="20" fillId="0" borderId="0" xfId="2" applyAlignment="1" applyProtection="1"/>
    <xf numFmtId="0" fontId="20" fillId="0" borderId="0" xfId="2" applyBorder="1" applyAlignment="1" applyProtection="1">
      <alignment horizontal="left" wrapText="1"/>
    </xf>
    <xf numFmtId="164" fontId="73" fillId="0" borderId="0" xfId="0" applyNumberFormat="1" applyFont="1" applyBorder="1" applyAlignment="1" applyProtection="1">
      <alignment horizontal="left"/>
      <protection hidden="1"/>
    </xf>
    <xf numFmtId="0" fontId="73" fillId="0" borderId="0" xfId="0" applyFont="1" applyBorder="1" applyAlignment="1">
      <alignment horizontal="left"/>
    </xf>
    <xf numFmtId="0" fontId="73" fillId="0" borderId="0" xfId="0" applyFont="1" applyAlignment="1">
      <alignment horizontal="left" vertical="center"/>
    </xf>
    <xf numFmtId="0" fontId="82" fillId="0" borderId="16" xfId="0" applyFont="1" applyBorder="1" applyAlignment="1">
      <alignment horizontal="center" vertical="center" wrapText="1"/>
    </xf>
    <xf numFmtId="1" fontId="82" fillId="0" borderId="16" xfId="0" applyNumberFormat="1" applyFont="1" applyBorder="1" applyAlignment="1">
      <alignment horizontal="center" vertical="center" wrapText="1"/>
    </xf>
    <xf numFmtId="0" fontId="82" fillId="0" borderId="16" xfId="0" applyFont="1" applyBorder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14" fontId="0" fillId="0" borderId="0" xfId="0" applyNumberFormat="1"/>
    <xf numFmtId="0" fontId="24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3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>
      <alignment horizontal="left"/>
    </xf>
    <xf numFmtId="49" fontId="73" fillId="0" borderId="0" xfId="0" applyNumberFormat="1" applyFont="1" applyAlignment="1" applyProtection="1">
      <alignment horizontal="left" vertical="center"/>
      <protection locked="0"/>
    </xf>
    <xf numFmtId="0" fontId="73" fillId="0" borderId="0" xfId="0" quotePrefix="1" applyFont="1" applyAlignment="1" applyProtection="1">
      <alignment horizontal="left" vertical="center"/>
      <protection locked="0"/>
    </xf>
    <xf numFmtId="0" fontId="75" fillId="0" borderId="0" xfId="2" applyFont="1" applyAlignment="1">
      <alignment horizontal="left" vertical="center"/>
      <protection locked="0"/>
    </xf>
    <xf numFmtId="168" fontId="73" fillId="0" borderId="0" xfId="0" applyNumberFormat="1" applyFont="1" applyAlignment="1" applyProtection="1">
      <alignment horizontal="left" vertical="center"/>
      <protection locked="0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3" fontId="73" fillId="0" borderId="0" xfId="0" applyNumberFormat="1" applyFont="1" applyAlignment="1" applyProtection="1">
      <alignment horizontal="left" vertical="center"/>
      <protection locked="0"/>
    </xf>
    <xf numFmtId="0" fontId="20" fillId="0" borderId="0" xfId="2" applyAlignment="1">
      <alignment horizontal="left" vertical="center"/>
      <protection locked="0"/>
    </xf>
    <xf numFmtId="4" fontId="73" fillId="0" borderId="0" xfId="0" applyNumberFormat="1" applyFont="1" applyAlignment="1" applyProtection="1">
      <alignment horizontal="left" vertical="center"/>
      <protection locked="0"/>
    </xf>
    <xf numFmtId="0" fontId="87" fillId="0" borderId="0" xfId="0" applyFont="1" applyAlignment="1">
      <alignment horizontal="left"/>
    </xf>
    <xf numFmtId="0" fontId="20" fillId="0" borderId="0" xfId="2" applyAlignment="1" applyProtection="1">
      <alignment horizontal="left"/>
    </xf>
    <xf numFmtId="0" fontId="88" fillId="0" borderId="0" xfId="0" applyFont="1" applyAlignment="1">
      <alignment horizontal="left" wrapText="1"/>
    </xf>
    <xf numFmtId="0" fontId="74" fillId="0" borderId="0" xfId="0" applyFont="1" applyAlignment="1">
      <alignment horizontal="left" vertical="center"/>
    </xf>
    <xf numFmtId="0" fontId="20" fillId="0" borderId="0" xfId="2" applyAlignment="1" applyProtection="1">
      <alignment horizontal="left" vertical="center"/>
    </xf>
    <xf numFmtId="0" fontId="24" fillId="16" borderId="0" xfId="0" applyFont="1" applyFill="1"/>
    <xf numFmtId="0" fontId="71" fillId="9" borderId="0" xfId="0" applyFont="1" applyFill="1" applyAlignment="1">
      <alignment horizontal="center" vertical="center"/>
    </xf>
    <xf numFmtId="1" fontId="71" fillId="9" borderId="0" xfId="0" applyNumberFormat="1" applyFont="1" applyFill="1" applyAlignment="1">
      <alignment horizontal="center" vertical="center"/>
    </xf>
    <xf numFmtId="1" fontId="71" fillId="9" borderId="0" xfId="0" applyNumberFormat="1" applyFont="1" applyFill="1" applyAlignment="1">
      <alignment horizontal="center"/>
    </xf>
    <xf numFmtId="0" fontId="71" fillId="9" borderId="0" xfId="0" applyFont="1" applyFill="1"/>
    <xf numFmtId="0" fontId="71" fillId="9" borderId="0" xfId="0" applyFont="1" applyFill="1" applyAlignment="1">
      <alignment horizontal="center"/>
    </xf>
    <xf numFmtId="0" fontId="71" fillId="9" borderId="0" xfId="0" applyNumberFormat="1" applyFont="1" applyFill="1" applyAlignment="1">
      <alignment horizontal="center" vertical="center"/>
    </xf>
    <xf numFmtId="0" fontId="71" fillId="16" borderId="0" xfId="0" applyFont="1" applyFill="1"/>
    <xf numFmtId="0" fontId="71" fillId="0" borderId="0" xfId="0" applyFont="1" applyBorder="1" applyAlignment="1">
      <alignment horizontal="left" vertical="center"/>
    </xf>
    <xf numFmtId="0" fontId="89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90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90" fillId="0" borderId="0" xfId="0" applyFont="1" applyAlignment="1">
      <alignment horizontal="center" vertical="center"/>
    </xf>
    <xf numFmtId="0" fontId="91" fillId="0" borderId="0" xfId="0" quotePrefix="1" applyFont="1" applyAlignment="1" applyProtection="1">
      <alignment horizontal="center" vertical="center"/>
      <protection locked="0"/>
    </xf>
    <xf numFmtId="0" fontId="20" fillId="0" borderId="0" xfId="2" applyAlignment="1" applyProtection="1">
      <alignment horizontal="center" vertical="center"/>
    </xf>
    <xf numFmtId="168" fontId="7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1" fillId="7" borderId="0" xfId="0" applyFont="1" applyFill="1" applyBorder="1" applyAlignment="1" applyProtection="1">
      <alignment horizontal="center" vertical="center"/>
      <protection hidden="1"/>
    </xf>
    <xf numFmtId="0" fontId="62" fillId="7" borderId="0" xfId="0" applyFont="1" applyFill="1" applyBorder="1" applyAlignment="1" applyProtection="1">
      <alignment horizontal="center" vertical="center"/>
      <protection hidden="1"/>
    </xf>
    <xf numFmtId="0" fontId="30" fillId="11" borderId="32" xfId="0" applyFont="1" applyFill="1" applyBorder="1" applyAlignment="1" applyProtection="1">
      <alignment horizontal="center" vertical="center"/>
      <protection hidden="1"/>
    </xf>
    <xf numFmtId="0" fontId="30" fillId="11" borderId="23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59" fillId="2" borderId="16" xfId="0" applyFont="1" applyFill="1" applyBorder="1" applyAlignment="1" applyProtection="1">
      <alignment horizontal="center" vertical="center"/>
      <protection hidden="1"/>
    </xf>
    <xf numFmtId="172" fontId="5" fillId="17" borderId="32" xfId="0" applyNumberFormat="1" applyFont="1" applyFill="1" applyBorder="1" applyAlignment="1" applyProtection="1">
      <alignment horizontal="center" vertical="center"/>
      <protection hidden="1"/>
    </xf>
    <xf numFmtId="0" fontId="5" fillId="17" borderId="23" xfId="0" applyFont="1" applyFill="1" applyBorder="1" applyAlignment="1" applyProtection="1">
      <alignment horizontal="center" vertical="center"/>
      <protection hidden="1"/>
    </xf>
    <xf numFmtId="0" fontId="5" fillId="17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0" fillId="11" borderId="12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30" fillId="11" borderId="21" xfId="0" applyFont="1" applyFill="1" applyBorder="1" applyAlignment="1" applyProtection="1">
      <alignment horizontal="center" vertical="center"/>
      <protection hidden="1"/>
    </xf>
    <xf numFmtId="0" fontId="30" fillId="11" borderId="15" xfId="0" applyFont="1" applyFill="1" applyBorder="1" applyAlignment="1" applyProtection="1">
      <alignment horizontal="center" vertical="center"/>
      <protection hidden="1"/>
    </xf>
    <xf numFmtId="0" fontId="30" fillId="11" borderId="17" xfId="0" applyFont="1" applyFill="1" applyBorder="1" applyAlignment="1" applyProtection="1">
      <alignment horizontal="center" vertical="center"/>
      <protection hidden="1"/>
    </xf>
    <xf numFmtId="49" fontId="3" fillId="17" borderId="32" xfId="0" applyNumberFormat="1" applyFont="1" applyFill="1" applyBorder="1" applyAlignment="1" applyProtection="1">
      <alignment horizontal="center" vertical="center"/>
      <protection hidden="1"/>
    </xf>
    <xf numFmtId="0" fontId="3" fillId="17" borderId="23" xfId="0" applyFont="1" applyFill="1" applyBorder="1" applyAlignment="1" applyProtection="1">
      <alignment horizontal="center" vertical="center"/>
      <protection hidden="1"/>
    </xf>
    <xf numFmtId="0" fontId="3" fillId="17" borderId="33" xfId="0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0" fillId="5" borderId="33" xfId="0" applyFont="1" applyFill="1" applyBorder="1" applyAlignment="1" applyProtection="1">
      <alignment horizontal="center" vertical="center"/>
      <protection hidden="1"/>
    </xf>
    <xf numFmtId="0" fontId="64" fillId="11" borderId="12" xfId="0" applyFont="1" applyFill="1" applyBorder="1" applyAlignment="1" applyProtection="1">
      <alignment horizontal="center" vertical="center" wrapText="1"/>
      <protection hidden="1"/>
    </xf>
    <xf numFmtId="0" fontId="64" fillId="11" borderId="3" xfId="0" applyFont="1" applyFill="1" applyBorder="1" applyAlignment="1" applyProtection="1">
      <alignment horizontal="center" vertical="center" wrapText="1"/>
      <protection hidden="1"/>
    </xf>
    <xf numFmtId="0" fontId="64" fillId="11" borderId="5" xfId="0" applyFont="1" applyFill="1" applyBorder="1" applyAlignment="1" applyProtection="1">
      <alignment horizontal="center" vertical="center" wrapText="1"/>
      <protection hidden="1"/>
    </xf>
    <xf numFmtId="0" fontId="64" fillId="11" borderId="1" xfId="0" applyFont="1" applyFill="1" applyBorder="1" applyAlignment="1" applyProtection="1">
      <alignment horizontal="center" vertical="center" wrapText="1"/>
      <protection hidden="1"/>
    </xf>
    <xf numFmtId="0" fontId="64" fillId="11" borderId="0" xfId="0" applyFont="1" applyFill="1" applyBorder="1" applyAlignment="1" applyProtection="1">
      <alignment horizontal="center" vertical="center" wrapText="1"/>
      <protection hidden="1"/>
    </xf>
    <xf numFmtId="0" fontId="64" fillId="11" borderId="2" xfId="0" applyFont="1" applyFill="1" applyBorder="1" applyAlignment="1" applyProtection="1">
      <alignment horizontal="center" vertical="center" wrapText="1"/>
      <protection hidden="1"/>
    </xf>
    <xf numFmtId="0" fontId="64" fillId="11" borderId="21" xfId="0" applyFont="1" applyFill="1" applyBorder="1" applyAlignment="1" applyProtection="1">
      <alignment horizontal="center" vertical="center" wrapText="1"/>
      <protection hidden="1"/>
    </xf>
    <xf numFmtId="0" fontId="64" fillId="11" borderId="15" xfId="0" applyFont="1" applyFill="1" applyBorder="1" applyAlignment="1" applyProtection="1">
      <alignment horizontal="center" vertical="center" wrapText="1"/>
      <protection hidden="1"/>
    </xf>
    <xf numFmtId="0" fontId="64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0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9" fillId="2" borderId="32" xfId="0" applyFont="1" applyFill="1" applyBorder="1" applyAlignment="1" applyProtection="1">
      <alignment horizontal="left" vertical="center"/>
      <protection hidden="1"/>
    </xf>
    <xf numFmtId="0" fontId="59" fillId="2" borderId="23" xfId="0" applyFont="1" applyFill="1" applyBorder="1" applyAlignment="1" applyProtection="1">
      <alignment horizontal="left" vertical="center"/>
      <protection hidden="1"/>
    </xf>
    <xf numFmtId="0" fontId="59" fillId="2" borderId="33" xfId="0" applyFont="1" applyFill="1" applyBorder="1" applyAlignment="1" applyProtection="1">
      <alignment horizontal="left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7" fillId="0" borderId="0" xfId="0" applyNumberFormat="1" applyFont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169" fontId="57" fillId="0" borderId="13" xfId="0" applyNumberFormat="1" applyFont="1" applyBorder="1" applyAlignment="1" applyProtection="1">
      <alignment horizontal="center" vertical="center"/>
      <protection hidden="1"/>
    </xf>
    <xf numFmtId="169" fontId="57" fillId="0" borderId="7" xfId="0" applyNumberFormat="1" applyFont="1" applyBorder="1" applyAlignment="1" applyProtection="1">
      <alignment horizontal="center" vertical="center"/>
      <protection hidden="1"/>
    </xf>
    <xf numFmtId="169" fontId="57" fillId="0" borderId="8" xfId="0" applyNumberFormat="1" applyFont="1" applyBorder="1" applyAlignment="1" applyProtection="1">
      <alignment horizontal="center" vertical="center"/>
      <protection hidden="1"/>
    </xf>
    <xf numFmtId="169" fontId="57" fillId="0" borderId="1" xfId="0" applyNumberFormat="1" applyFont="1" applyBorder="1" applyAlignment="1" applyProtection="1">
      <alignment horizontal="center" vertical="center"/>
      <protection hidden="1"/>
    </xf>
    <xf numFmtId="169" fontId="57" fillId="0" borderId="0" xfId="0" applyNumberFormat="1" applyFont="1" applyBorder="1" applyAlignment="1" applyProtection="1">
      <alignment horizontal="center" vertical="center"/>
      <protection hidden="1"/>
    </xf>
    <xf numFmtId="169" fontId="57" fillId="0" borderId="6" xfId="0" applyNumberFormat="1" applyFont="1" applyBorder="1" applyAlignment="1" applyProtection="1">
      <alignment horizontal="center" vertical="center"/>
      <protection hidden="1"/>
    </xf>
    <xf numFmtId="169" fontId="57" fillId="0" borderId="21" xfId="0" applyNumberFormat="1" applyFont="1" applyBorder="1" applyAlignment="1" applyProtection="1">
      <alignment horizontal="center" vertical="center"/>
      <protection hidden="1"/>
    </xf>
    <xf numFmtId="169" fontId="57" fillId="0" borderId="15" xfId="0" applyNumberFormat="1" applyFont="1" applyBorder="1" applyAlignment="1" applyProtection="1">
      <alignment horizontal="center" vertical="center"/>
      <protection hidden="1"/>
    </xf>
    <xf numFmtId="169" fontId="5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5" fillId="0" borderId="13" xfId="0" applyNumberFormat="1" applyFont="1" applyBorder="1" applyAlignment="1" applyProtection="1">
      <alignment horizontal="center" vertical="center"/>
      <protection hidden="1"/>
    </xf>
    <xf numFmtId="164" fontId="55" fillId="0" borderId="10" xfId="0" applyNumberFormat="1" applyFont="1" applyBorder="1" applyAlignment="1" applyProtection="1">
      <alignment horizontal="center" vertical="center"/>
      <protection hidden="1"/>
    </xf>
    <xf numFmtId="164" fontId="55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1" fontId="52" fillId="15" borderId="49" xfId="0" applyNumberFormat="1" applyFont="1" applyFill="1" applyBorder="1" applyAlignment="1" applyProtection="1">
      <alignment horizontal="center" vertical="center"/>
      <protection locked="0" hidden="1"/>
    </xf>
    <xf numFmtId="1" fontId="53" fillId="15" borderId="49" xfId="0" applyNumberFormat="1" applyFont="1" applyFill="1" applyBorder="1" applyAlignment="1" applyProtection="1">
      <alignment horizontal="center" vertical="center"/>
      <protection locked="0"/>
    </xf>
    <xf numFmtId="1" fontId="53" fillId="15" borderId="57" xfId="0" applyNumberFormat="1" applyFont="1" applyFill="1" applyBorder="1" applyAlignment="1" applyProtection="1">
      <alignment horizontal="center" vertical="center"/>
      <protection locked="0"/>
    </xf>
    <xf numFmtId="1" fontId="53" fillId="15" borderId="54" xfId="0" applyNumberFormat="1" applyFont="1" applyFill="1" applyBorder="1" applyAlignment="1" applyProtection="1">
      <alignment horizontal="center" vertical="center"/>
      <protection locked="0"/>
    </xf>
    <xf numFmtId="1" fontId="53" fillId="15" borderId="58" xfId="0" applyNumberFormat="1" applyFont="1" applyFill="1" applyBorder="1" applyAlignment="1" applyProtection="1">
      <alignment horizontal="center" vertical="center"/>
      <protection locked="0"/>
    </xf>
    <xf numFmtId="1" fontId="53" fillId="15" borderId="56" xfId="0" applyNumberFormat="1" applyFont="1" applyFill="1" applyBorder="1" applyAlignment="1" applyProtection="1">
      <alignment horizontal="center" vertical="center"/>
      <protection locked="0"/>
    </xf>
    <xf numFmtId="1" fontId="53" fillId="15" borderId="59" xfId="0" applyNumberFormat="1" applyFont="1" applyFill="1" applyBorder="1" applyAlignment="1" applyProtection="1">
      <alignment horizontal="center" vertical="center"/>
      <protection locked="0"/>
    </xf>
    <xf numFmtId="172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13" fillId="15" borderId="38" xfId="0" applyNumberFormat="1" applyFont="1" applyFill="1" applyBorder="1" applyAlignment="1" applyProtection="1">
      <alignment horizontal="center" vertical="center"/>
      <protection locked="0" hidden="1"/>
    </xf>
    <xf numFmtId="49" fontId="13" fillId="15" borderId="39" xfId="0" applyNumberFormat="1" applyFont="1" applyFill="1" applyBorder="1" applyAlignment="1" applyProtection="1">
      <alignment horizontal="center" vertical="center"/>
      <protection locked="0" hidden="1"/>
    </xf>
    <xf numFmtId="49" fontId="13" fillId="15" borderId="65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4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hidden="1"/>
    </xf>
    <xf numFmtId="0" fontId="51" fillId="0" borderId="5" xfId="0" applyFont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1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2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7" fillId="0" borderId="21" xfId="0" applyNumberFormat="1" applyFont="1" applyFill="1" applyBorder="1" applyAlignment="1" applyProtection="1">
      <alignment horizontal="center" vertical="center"/>
      <protection hidden="1"/>
    </xf>
    <xf numFmtId="0" fontId="67" fillId="0" borderId="15" xfId="0" applyNumberFormat="1" applyFont="1" applyFill="1" applyBorder="1" applyAlignment="1" applyProtection="1">
      <alignment horizontal="center" vertical="center"/>
      <protection hidden="1"/>
    </xf>
    <xf numFmtId="0" fontId="54" fillId="0" borderId="16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58" fillId="0" borderId="12" xfId="0" applyNumberFormat="1" applyFont="1" applyBorder="1" applyAlignment="1" applyProtection="1">
      <alignment horizontal="center" vertical="center"/>
      <protection hidden="1"/>
    </xf>
    <xf numFmtId="0" fontId="58" fillId="0" borderId="3" xfId="0" applyNumberFormat="1" applyFont="1" applyBorder="1" applyAlignment="1" applyProtection="1">
      <alignment horizontal="center" vertical="center"/>
      <protection hidden="1"/>
    </xf>
    <xf numFmtId="0" fontId="58" fillId="0" borderId="5" xfId="0" applyNumberFormat="1" applyFont="1" applyBorder="1" applyAlignment="1" applyProtection="1">
      <alignment horizontal="center" vertical="center"/>
      <protection hidden="1"/>
    </xf>
    <xf numFmtId="0" fontId="58" fillId="0" borderId="21" xfId="0" applyNumberFormat="1" applyFont="1" applyBorder="1" applyAlignment="1" applyProtection="1">
      <alignment horizontal="center" vertical="center"/>
      <protection hidden="1"/>
    </xf>
    <xf numFmtId="0" fontId="58" fillId="0" borderId="15" xfId="0" applyNumberFormat="1" applyFont="1" applyBorder="1" applyAlignment="1" applyProtection="1">
      <alignment horizontal="center" vertical="center"/>
      <protection hidden="1"/>
    </xf>
    <xf numFmtId="0" fontId="58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4" fillId="11" borderId="16" xfId="0" applyFont="1" applyFill="1" applyBorder="1" applyAlignment="1" applyProtection="1">
      <alignment horizontal="center" vertical="center"/>
      <protection hidden="1"/>
    </xf>
    <xf numFmtId="1" fontId="68" fillId="5" borderId="1" xfId="0" applyNumberFormat="1" applyFont="1" applyFill="1" applyBorder="1" applyAlignment="1" applyProtection="1">
      <alignment horizontal="center" vertical="center"/>
      <protection hidden="1"/>
    </xf>
    <xf numFmtId="1" fontId="68" fillId="5" borderId="0" xfId="0" applyNumberFormat="1" applyFont="1" applyFill="1" applyBorder="1" applyAlignment="1" applyProtection="1">
      <alignment horizontal="center" vertical="center"/>
      <protection hidden="1"/>
    </xf>
    <xf numFmtId="1" fontId="68" fillId="5" borderId="2" xfId="0" applyNumberFormat="1" applyFont="1" applyFill="1" applyBorder="1" applyAlignment="1" applyProtection="1">
      <alignment horizontal="center" vertical="center"/>
      <protection hidden="1"/>
    </xf>
    <xf numFmtId="1" fontId="68" fillId="5" borderId="21" xfId="0" applyNumberFormat="1" applyFont="1" applyFill="1" applyBorder="1" applyAlignment="1" applyProtection="1">
      <alignment horizontal="center" vertical="center"/>
      <protection hidden="1"/>
    </xf>
    <xf numFmtId="1" fontId="68" fillId="5" borderId="15" xfId="0" applyNumberFormat="1" applyFont="1" applyFill="1" applyBorder="1" applyAlignment="1" applyProtection="1">
      <alignment horizontal="center" vertical="center"/>
      <protection hidden="1"/>
    </xf>
    <xf numFmtId="1" fontId="68" fillId="5" borderId="17" xfId="0" applyNumberFormat="1" applyFont="1" applyFill="1" applyBorder="1" applyAlignment="1" applyProtection="1">
      <alignment horizontal="center" vertical="center"/>
      <protection hidden="1"/>
    </xf>
    <xf numFmtId="0" fontId="59" fillId="2" borderId="41" xfId="0" applyFont="1" applyFill="1" applyBorder="1" applyAlignment="1" applyProtection="1">
      <alignment horizontal="center" vertical="center"/>
      <protection hidden="1"/>
    </xf>
    <xf numFmtId="0" fontId="59" fillId="2" borderId="42" xfId="0" applyFont="1" applyFill="1" applyBorder="1" applyAlignment="1" applyProtection="1">
      <alignment horizontal="center" vertical="center"/>
      <protection hidden="1"/>
    </xf>
    <xf numFmtId="0" fontId="59" fillId="2" borderId="43" xfId="0" applyFont="1" applyFill="1" applyBorder="1" applyAlignment="1" applyProtection="1">
      <alignment horizontal="center" vertical="center"/>
      <protection hidden="1"/>
    </xf>
    <xf numFmtId="0" fontId="59" fillId="2" borderId="28" xfId="0" applyFont="1" applyFill="1" applyBorder="1" applyAlignment="1" applyProtection="1">
      <alignment horizontal="center" vertical="center"/>
      <protection hidden="1"/>
    </xf>
    <xf numFmtId="0" fontId="59" fillId="2" borderId="29" xfId="0" applyFont="1" applyFill="1" applyBorder="1" applyAlignment="1" applyProtection="1">
      <alignment horizontal="center" vertical="center"/>
      <protection hidden="1"/>
    </xf>
    <xf numFmtId="0" fontId="59" fillId="2" borderId="30" xfId="0" applyFont="1" applyFill="1" applyBorder="1" applyAlignment="1" applyProtection="1">
      <alignment horizontal="center" vertical="center"/>
      <protection hidden="1"/>
    </xf>
    <xf numFmtId="0" fontId="64" fillId="11" borderId="12" xfId="0" applyFont="1" applyFill="1" applyBorder="1" applyAlignment="1" applyProtection="1">
      <alignment horizontal="center" vertical="center" wrapText="1" readingOrder="1"/>
      <protection hidden="1"/>
    </xf>
    <xf numFmtId="0" fontId="64" fillId="11" borderId="3" xfId="0" applyFont="1" applyFill="1" applyBorder="1" applyAlignment="1" applyProtection="1">
      <alignment horizontal="center" vertical="center" wrapText="1" readingOrder="1"/>
      <protection hidden="1"/>
    </xf>
    <xf numFmtId="0" fontId="64" fillId="11" borderId="5" xfId="0" applyFont="1" applyFill="1" applyBorder="1" applyAlignment="1" applyProtection="1">
      <alignment horizontal="center" vertical="center" wrapText="1" readingOrder="1"/>
      <protection hidden="1"/>
    </xf>
    <xf numFmtId="0" fontId="64" fillId="11" borderId="1" xfId="0" applyFont="1" applyFill="1" applyBorder="1" applyAlignment="1" applyProtection="1">
      <alignment horizontal="center" vertical="center" wrapText="1" readingOrder="1"/>
      <protection hidden="1"/>
    </xf>
    <xf numFmtId="0" fontId="64" fillId="11" borderId="0" xfId="0" applyFont="1" applyFill="1" applyBorder="1" applyAlignment="1" applyProtection="1">
      <alignment horizontal="center" vertical="center" wrapText="1" readingOrder="1"/>
      <protection hidden="1"/>
    </xf>
    <xf numFmtId="0" fontId="64" fillId="11" borderId="2" xfId="0" applyFont="1" applyFill="1" applyBorder="1" applyAlignment="1" applyProtection="1">
      <alignment horizontal="center" vertical="center" wrapText="1" readingOrder="1"/>
      <protection hidden="1"/>
    </xf>
    <xf numFmtId="0" fontId="64" fillId="11" borderId="21" xfId="0" applyFont="1" applyFill="1" applyBorder="1" applyAlignment="1" applyProtection="1">
      <alignment horizontal="center" vertical="center" wrapText="1" readingOrder="1"/>
      <protection hidden="1"/>
    </xf>
    <xf numFmtId="0" fontId="64" fillId="11" borderId="15" xfId="0" applyFont="1" applyFill="1" applyBorder="1" applyAlignment="1" applyProtection="1">
      <alignment horizontal="center" vertical="center" wrapText="1" readingOrder="1"/>
      <protection hidden="1"/>
    </xf>
    <xf numFmtId="0" fontId="64" fillId="11" borderId="17" xfId="0" applyFont="1" applyFill="1" applyBorder="1" applyAlignment="1" applyProtection="1">
      <alignment horizontal="center" vertical="center" wrapText="1" readingOrder="1"/>
      <protection hidden="1"/>
    </xf>
    <xf numFmtId="0" fontId="30" fillId="11" borderId="32" xfId="0" applyFont="1" applyFill="1" applyBorder="1" applyAlignment="1" applyProtection="1">
      <alignment horizontal="center"/>
    </xf>
    <xf numFmtId="0" fontId="30" fillId="11" borderId="23" xfId="0" applyFont="1" applyFill="1" applyBorder="1" applyAlignment="1" applyProtection="1">
      <alignment horizontal="center"/>
    </xf>
    <xf numFmtId="0" fontId="30" fillId="11" borderId="33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9" fillId="0" borderId="41" xfId="0" applyFont="1" applyBorder="1" applyAlignment="1" applyProtection="1">
      <alignment horizontal="center" vertical="center" wrapText="1"/>
      <protection hidden="1"/>
    </xf>
    <xf numFmtId="0" fontId="79" fillId="0" borderId="42" xfId="0" applyFont="1" applyBorder="1" applyAlignment="1" applyProtection="1">
      <alignment horizontal="center" vertical="center" wrapText="1"/>
      <protection hidden="1"/>
    </xf>
    <xf numFmtId="0" fontId="79" fillId="0" borderId="43" xfId="0" applyFont="1" applyBorder="1" applyAlignment="1" applyProtection="1">
      <alignment horizontal="center" vertical="center" wrapText="1"/>
      <protection hidden="1"/>
    </xf>
    <xf numFmtId="0" fontId="79" fillId="0" borderId="26" xfId="0" applyFont="1" applyBorder="1" applyAlignment="1" applyProtection="1">
      <alignment horizontal="center" vertical="center" wrapText="1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79" fillId="0" borderId="27" xfId="0" applyFont="1" applyBorder="1" applyAlignment="1" applyProtection="1">
      <alignment horizontal="center" vertical="center" wrapText="1"/>
      <protection hidden="1"/>
    </xf>
    <xf numFmtId="0" fontId="83" fillId="0" borderId="3" xfId="0" applyFont="1" applyBorder="1" applyAlignment="1" applyProtection="1">
      <alignment horizontal="center" vertical="center" wrapText="1"/>
      <protection hidden="1"/>
    </xf>
    <xf numFmtId="0" fontId="83" fillId="0" borderId="0" xfId="0" applyFont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164" fontId="66" fillId="0" borderId="16" xfId="0" applyNumberFormat="1" applyFont="1" applyBorder="1" applyAlignment="1" applyProtection="1">
      <alignment horizontal="center" vertical="center"/>
      <protection hidden="1"/>
    </xf>
    <xf numFmtId="0" fontId="66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81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4" fillId="3" borderId="67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0" fontId="34" fillId="3" borderId="67" xfId="0" applyFont="1" applyFill="1" applyBorder="1" applyAlignment="1" applyProtection="1">
      <alignment horizontal="center" vertical="center"/>
    </xf>
    <xf numFmtId="0" fontId="34" fillId="3" borderId="68" xfId="0" applyFont="1" applyFill="1" applyBorder="1" applyAlignment="1" applyProtection="1">
      <alignment horizontal="center" vertical="center"/>
    </xf>
    <xf numFmtId="0" fontId="30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2" fillId="3" borderId="68" xfId="0" applyFont="1" applyFill="1" applyBorder="1" applyAlignment="1" applyProtection="1">
      <alignment horizontal="center" vertical="center"/>
    </xf>
    <xf numFmtId="0" fontId="32" fillId="3" borderId="69" xfId="0" applyFont="1" applyFill="1" applyBorder="1" applyAlignment="1" applyProtection="1">
      <alignment horizontal="center" vertical="center"/>
    </xf>
    <xf numFmtId="0" fontId="32" fillId="3" borderId="77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0" fillId="3" borderId="16" xfId="0" applyFont="1" applyFill="1" applyBorder="1" applyAlignment="1" applyProtection="1">
      <alignment horizontal="center" vertical="center" textRotation="90"/>
    </xf>
    <xf numFmtId="0" fontId="28" fillId="0" borderId="16" xfId="0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0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fmlaLink="Publicidad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15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95633" y="9880600"/>
              <a:ext cx="783167" cy="5080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141</xdr:row>
          <xdr:rowOff>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141</xdr:row>
          <xdr:rowOff>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141</xdr:row>
          <xdr:rowOff>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omments" Target="../comments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faa@faa.net" TargetMode="External"/><Relationship Id="rId7" Type="http://schemas.openxmlformats.org/officeDocument/2006/relationships/hyperlink" Target="mailto:faa@faa.net" TargetMode="External"/><Relationship Id="rId2" Type="http://schemas.openxmlformats.org/officeDocument/2006/relationships/hyperlink" Target="mailto:faa@faa.net" TargetMode="External"/><Relationship Id="rId1" Type="http://schemas.openxmlformats.org/officeDocument/2006/relationships/hyperlink" Target="mailto:faa@faa.net" TargetMode="External"/><Relationship Id="rId6" Type="http://schemas.openxmlformats.org/officeDocument/2006/relationships/hyperlink" Target="mailto:faa@faa.net" TargetMode="External"/><Relationship Id="rId5" Type="http://schemas.openxmlformats.org/officeDocument/2006/relationships/hyperlink" Target="mailto:faa@faa.net" TargetMode="External"/><Relationship Id="rId4" Type="http://schemas.openxmlformats.org/officeDocument/2006/relationships/hyperlink" Target="mailto:faa@fa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6"/>
  <sheetViews>
    <sheetView showGridLines="0" showRowColHeaders="0" showZeros="0" tabSelected="1" showOutlineSymbols="0" zoomScale="150" zoomScaleNormal="150" zoomScaleSheetLayoutView="100" workbookViewId="0">
      <selection activeCell="L15" sqref="L15:Y15"/>
    </sheetView>
  </sheetViews>
  <sheetFormatPr baseColWidth="10" defaultColWidth="0" defaultRowHeight="0" customHeight="1" zeroHeight="1" x14ac:dyDescent="0.15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 x14ac:dyDescent="0.15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70" t="s">
        <v>268</v>
      </c>
    </row>
    <row r="2" spans="2:35" s="71" customFormat="1" ht="3.75" customHeight="1" x14ac:dyDescent="0.15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 x14ac:dyDescent="0.15">
      <c r="B3" s="68"/>
      <c r="C3" s="410" t="s">
        <v>269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69"/>
    </row>
    <row r="4" spans="2:35" s="71" customFormat="1" ht="12" customHeight="1" x14ac:dyDescent="0.15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 x14ac:dyDescent="0.15">
      <c r="B5" s="68"/>
      <c r="C5" s="72" t="s">
        <v>54</v>
      </c>
      <c r="D5" s="63" t="s">
        <v>193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 x14ac:dyDescent="0.15">
      <c r="B6" s="394" t="s">
        <v>194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6"/>
    </row>
    <row r="7" spans="2:35" ht="5" customHeight="1" x14ac:dyDescent="0.15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 x14ac:dyDescent="0.15">
      <c r="B8" s="399" t="str">
        <f>Opcion</f>
        <v>ESTADO NORMAL (Todos los datos visibles)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80"/>
      <c r="P8" s="73"/>
      <c r="Q8" s="401" t="s">
        <v>177</v>
      </c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3"/>
    </row>
    <row r="9" spans="2:35" s="71" customFormat="1" ht="12.75" customHeight="1" x14ac:dyDescent="0.15">
      <c r="B9" s="397" t="str">
        <f>Opcion2</f>
        <v>Active la casilla para imprimir un Boletín de Inscripción vacío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78"/>
      <c r="Q9" s="404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6"/>
    </row>
    <row r="10" spans="2:35" ht="9" customHeight="1" x14ac:dyDescent="0.15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 x14ac:dyDescent="0.15">
      <c r="B11" s="17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 x14ac:dyDescent="0.15">
      <c r="B12" s="38"/>
      <c r="C12" s="5"/>
      <c r="D12" s="5"/>
      <c r="E12" s="5"/>
      <c r="F12" s="5"/>
      <c r="G12" s="417">
        <f ca="1">NOW()</f>
        <v>44589.490323032405</v>
      </c>
      <c r="H12" s="417"/>
      <c r="I12" s="417"/>
      <c r="J12" s="417"/>
      <c r="K12" s="44"/>
      <c r="L12" s="421" t="s">
        <v>211</v>
      </c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 x14ac:dyDescent="0.15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 x14ac:dyDescent="0.15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22" t="s">
        <v>377</v>
      </c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 x14ac:dyDescent="0.15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 x14ac:dyDescent="0.15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 x14ac:dyDescent="0.15">
      <c r="B17" s="40"/>
      <c r="C17" s="407" t="s">
        <v>20</v>
      </c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9"/>
      <c r="Y17" s="100"/>
      <c r="Z17" s="407" t="s">
        <v>188</v>
      </c>
      <c r="AA17" s="408"/>
      <c r="AB17" s="408"/>
      <c r="AC17" s="408"/>
      <c r="AD17" s="408"/>
      <c r="AE17" s="408"/>
      <c r="AF17" s="408"/>
      <c r="AG17" s="409"/>
      <c r="AH17" s="39"/>
    </row>
    <row r="18" spans="2:34" ht="6" customHeight="1" x14ac:dyDescent="0.15">
      <c r="B18" s="40"/>
      <c r="C18" s="411" t="str">
        <f>IF(Blanco=TRUE,"",' Derechos de Inscripción '!B18)</f>
        <v>INSCRIPCIóN AL CAMPEONATO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3"/>
      <c r="Y18" s="100"/>
      <c r="Z18" s="423" t="str">
        <f>IF(Blanco=TRUE,"",' Derechos de Inscripción '!$D$16)</f>
        <v>CAMPEONATO</v>
      </c>
      <c r="AA18" s="424"/>
      <c r="AB18" s="424"/>
      <c r="AC18" s="424"/>
      <c r="AD18" s="424"/>
      <c r="AE18" s="424"/>
      <c r="AF18" s="424"/>
      <c r="AG18" s="425"/>
      <c r="AH18" s="39"/>
    </row>
    <row r="19" spans="2:34" ht="12" customHeight="1" x14ac:dyDescent="0.15">
      <c r="B19" s="40"/>
      <c r="C19" s="414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6"/>
      <c r="Y19" s="100"/>
      <c r="Z19" s="426"/>
      <c r="AA19" s="427"/>
      <c r="AB19" s="427"/>
      <c r="AC19" s="427"/>
      <c r="AD19" s="427"/>
      <c r="AE19" s="427"/>
      <c r="AF19" s="427"/>
      <c r="AG19" s="428"/>
      <c r="AH19" s="39"/>
    </row>
    <row r="20" spans="2:34" ht="6" customHeight="1" x14ac:dyDescent="0.15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" customHeight="1" x14ac:dyDescent="0.15">
      <c r="B21" s="38"/>
      <c r="C21" s="391" t="str">
        <f>IF(Blanco=TRUE,"",' Derechos de Inscripción '!D21)</f>
        <v>Federación Andaluza de Automovilismo</v>
      </c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3"/>
      <c r="Q21" s="5"/>
      <c r="R21" s="432" t="s">
        <v>172</v>
      </c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4"/>
      <c r="AH21" s="39"/>
    </row>
    <row r="22" spans="2:34" ht="6.75" customHeight="1" x14ac:dyDescent="0.15">
      <c r="B22" s="38"/>
      <c r="C22" s="418" t="str">
        <f>IF(Blanco=TRUE,"",' Derechos de Inscripción '!D22)</f>
        <v>C/ Santo Domingo, 22 Local 1 Edificio Almería</v>
      </c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20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 x14ac:dyDescent="0.15">
      <c r="B23" s="38"/>
      <c r="C23" s="418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20"/>
      <c r="Q23" s="5"/>
      <c r="R23" s="435" t="s">
        <v>173</v>
      </c>
      <c r="S23" s="436"/>
      <c r="T23" s="436"/>
      <c r="U23" s="436"/>
      <c r="V23" s="436"/>
      <c r="W23" s="436"/>
      <c r="X23" s="436"/>
      <c r="Y23" s="436"/>
      <c r="Z23" s="437"/>
      <c r="AA23" s="447" t="s">
        <v>174</v>
      </c>
      <c r="AB23" s="448"/>
      <c r="AC23" s="448"/>
      <c r="AD23" s="449"/>
      <c r="AE23" s="435" t="s">
        <v>178</v>
      </c>
      <c r="AF23" s="436"/>
      <c r="AG23" s="437"/>
      <c r="AH23" s="39"/>
    </row>
    <row r="24" spans="2:34" ht="6.75" customHeight="1" x14ac:dyDescent="0.15">
      <c r="B24" s="38"/>
      <c r="C24" s="429" t="str">
        <f>IF(Blanco=TRUE,"",IF(TEXT(' Derechos de Inscripción '!D23,"00000")=" ","",TEXT(' Derechos de Inscripción '!D23,"00000")&amp;"-"&amp;' Derechos de Inscripción '!F23&amp;" "&amp;' Derechos de Inscripción '!D24))</f>
        <v>11402-JEREZ DE LA FRONTERA (CADIZ)</v>
      </c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1"/>
      <c r="Q24" s="5"/>
      <c r="R24" s="438"/>
      <c r="S24" s="439"/>
      <c r="T24" s="439"/>
      <c r="U24" s="439"/>
      <c r="V24" s="439"/>
      <c r="W24" s="439"/>
      <c r="X24" s="439"/>
      <c r="Y24" s="439"/>
      <c r="Z24" s="440"/>
      <c r="AA24" s="450"/>
      <c r="AB24" s="451"/>
      <c r="AC24" s="451"/>
      <c r="AD24" s="452"/>
      <c r="AE24" s="438"/>
      <c r="AF24" s="439"/>
      <c r="AG24" s="440"/>
      <c r="AH24" s="39"/>
    </row>
    <row r="25" spans="2:34" ht="6.75" customHeight="1" x14ac:dyDescent="0.15">
      <c r="B25" s="38"/>
      <c r="C25" s="429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1"/>
      <c r="Q25" s="5"/>
      <c r="R25" s="466" t="s">
        <v>175</v>
      </c>
      <c r="S25" s="467"/>
      <c r="T25" s="467"/>
      <c r="U25" s="467"/>
      <c r="V25" s="496"/>
      <c r="W25" s="496"/>
      <c r="X25" s="496"/>
      <c r="Y25" s="496"/>
      <c r="Z25" s="497"/>
      <c r="AA25" s="472"/>
      <c r="AB25" s="473"/>
      <c r="AC25" s="473"/>
      <c r="AD25" s="474"/>
      <c r="AE25" s="453"/>
      <c r="AF25" s="454"/>
      <c r="AG25" s="455"/>
      <c r="AH25" s="39"/>
    </row>
    <row r="26" spans="2:34" ht="6.75" customHeight="1" x14ac:dyDescent="0.15">
      <c r="B26" s="38"/>
      <c r="C26" s="41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956 038 586 - FAX: 956 038 587</v>
      </c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20"/>
      <c r="Q26" s="5"/>
      <c r="R26" s="468"/>
      <c r="S26" s="469"/>
      <c r="T26" s="469"/>
      <c r="U26" s="469"/>
      <c r="V26" s="498"/>
      <c r="W26" s="498"/>
      <c r="X26" s="498"/>
      <c r="Y26" s="498"/>
      <c r="Z26" s="499"/>
      <c r="AA26" s="453"/>
      <c r="AB26" s="454"/>
      <c r="AC26" s="454"/>
      <c r="AD26" s="455"/>
      <c r="AE26" s="453"/>
      <c r="AF26" s="454"/>
      <c r="AG26" s="455"/>
      <c r="AH26" s="39"/>
    </row>
    <row r="27" spans="2:34" ht="6.75" customHeight="1" x14ac:dyDescent="0.15">
      <c r="B27" s="38"/>
      <c r="C27" s="418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20"/>
      <c r="Q27" s="5"/>
      <c r="R27" s="470"/>
      <c r="S27" s="471"/>
      <c r="T27" s="471"/>
      <c r="U27" s="471"/>
      <c r="V27" s="500"/>
      <c r="W27" s="500"/>
      <c r="X27" s="500"/>
      <c r="Y27" s="500"/>
      <c r="Z27" s="501"/>
      <c r="AA27" s="453"/>
      <c r="AB27" s="454"/>
      <c r="AC27" s="454"/>
      <c r="AD27" s="455"/>
      <c r="AE27" s="453"/>
      <c r="AF27" s="454"/>
      <c r="AG27" s="455"/>
      <c r="AH27" s="39"/>
    </row>
    <row r="28" spans="2:34" ht="6.75" customHeight="1" x14ac:dyDescent="0.15">
      <c r="B28" s="38"/>
      <c r="C28" s="475" t="str">
        <f>IF(Blanco=TRUE,"","e_mail: " &amp; ' Derechos de Inscripción '!H25)</f>
        <v>e_mail: faa@faa.net</v>
      </c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7"/>
      <c r="Q28" s="5"/>
      <c r="R28" s="481" t="s">
        <v>176</v>
      </c>
      <c r="S28" s="482"/>
      <c r="T28" s="482"/>
      <c r="U28" s="482"/>
      <c r="V28" s="459"/>
      <c r="W28" s="460"/>
      <c r="X28" s="460"/>
      <c r="Y28" s="460"/>
      <c r="Z28" s="461"/>
      <c r="AA28" s="453"/>
      <c r="AB28" s="454"/>
      <c r="AC28" s="454"/>
      <c r="AD28" s="455"/>
      <c r="AE28" s="453"/>
      <c r="AF28" s="454"/>
      <c r="AG28" s="455"/>
      <c r="AH28" s="39"/>
    </row>
    <row r="29" spans="2:34" ht="6" customHeight="1" x14ac:dyDescent="0.15">
      <c r="B29" s="38"/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7"/>
      <c r="Q29" s="5"/>
      <c r="R29" s="483"/>
      <c r="S29" s="484"/>
      <c r="T29" s="484"/>
      <c r="U29" s="484"/>
      <c r="V29" s="462"/>
      <c r="W29" s="462"/>
      <c r="X29" s="462"/>
      <c r="Y29" s="462"/>
      <c r="Z29" s="463"/>
      <c r="AA29" s="453"/>
      <c r="AB29" s="454"/>
      <c r="AC29" s="454"/>
      <c r="AD29" s="455"/>
      <c r="AE29" s="453"/>
      <c r="AF29" s="454"/>
      <c r="AG29" s="455"/>
      <c r="AH29" s="39"/>
    </row>
    <row r="30" spans="2:34" ht="6" customHeight="1" x14ac:dyDescent="0.15">
      <c r="B30" s="38"/>
      <c r="C30" s="478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80"/>
      <c r="Q30" s="5"/>
      <c r="R30" s="485"/>
      <c r="S30" s="486"/>
      <c r="T30" s="486"/>
      <c r="U30" s="486"/>
      <c r="V30" s="464"/>
      <c r="W30" s="464"/>
      <c r="X30" s="464"/>
      <c r="Y30" s="464"/>
      <c r="Z30" s="465"/>
      <c r="AA30" s="456"/>
      <c r="AB30" s="457"/>
      <c r="AC30" s="457"/>
      <c r="AD30" s="458"/>
      <c r="AE30" s="456"/>
      <c r="AF30" s="457"/>
      <c r="AG30" s="458"/>
      <c r="AH30" s="39"/>
    </row>
    <row r="31" spans="2:34" ht="3.75" customHeight="1" x14ac:dyDescent="0.15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 x14ac:dyDescent="0.15">
      <c r="B32" s="38"/>
      <c r="C32" s="502" t="s">
        <v>0</v>
      </c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4"/>
      <c r="AH32" s="39"/>
    </row>
    <row r="33" spans="2:34" ht="3.75" customHeight="1" x14ac:dyDescent="0.15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 x14ac:dyDescent="0.15">
      <c r="B34" s="38"/>
      <c r="C34" s="505"/>
      <c r="D34" s="138" t="s">
        <v>277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39"/>
      <c r="Q34" s="140" t="s">
        <v>185</v>
      </c>
      <c r="R34" s="140"/>
      <c r="S34" s="140"/>
      <c r="T34" s="140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7"/>
      <c r="AH34" s="39"/>
    </row>
    <row r="35" spans="2:34" ht="18" customHeight="1" x14ac:dyDescent="0.15">
      <c r="B35" s="38"/>
      <c r="C35" s="505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6"/>
      <c r="AH35" s="39"/>
    </row>
    <row r="36" spans="2:34" ht="12" customHeight="1" x14ac:dyDescent="0.15">
      <c r="B36" s="38"/>
      <c r="C36" s="505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 x14ac:dyDescent="0.15">
      <c r="B37" s="38"/>
      <c r="C37" s="505"/>
      <c r="D37" s="487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9"/>
      <c r="Q37" s="508"/>
      <c r="R37" s="508"/>
      <c r="S37" s="508"/>
      <c r="T37" s="508"/>
      <c r="U37" s="509"/>
      <c r="V37" s="495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510"/>
      <c r="AH37" s="39"/>
    </row>
    <row r="38" spans="2:34" ht="15" customHeight="1" x14ac:dyDescent="0.15">
      <c r="B38" s="38"/>
      <c r="C38" s="505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 x14ac:dyDescent="0.15">
      <c r="B39" s="38"/>
      <c r="C39" s="505"/>
      <c r="D39" s="487"/>
      <c r="E39" s="488"/>
      <c r="F39" s="488"/>
      <c r="G39" s="488"/>
      <c r="H39" s="488"/>
      <c r="I39" s="489"/>
      <c r="J39" s="495"/>
      <c r="K39" s="488"/>
      <c r="L39" s="488"/>
      <c r="M39" s="488"/>
      <c r="N39" s="488"/>
      <c r="O39" s="488"/>
      <c r="P39" s="489"/>
      <c r="Q39" s="511"/>
      <c r="R39" s="512"/>
      <c r="S39" s="512"/>
      <c r="T39" s="512"/>
      <c r="U39" s="512"/>
      <c r="V39" s="512"/>
      <c r="W39" s="512"/>
      <c r="X39" s="513"/>
      <c r="Y39" s="516"/>
      <c r="Z39" s="517"/>
      <c r="AA39" s="517"/>
      <c r="AB39" s="517"/>
      <c r="AC39" s="518"/>
      <c r="AD39" s="506"/>
      <c r="AE39" s="506"/>
      <c r="AF39" s="506"/>
      <c r="AG39" s="507"/>
      <c r="AH39" s="39"/>
    </row>
    <row r="40" spans="2:34" ht="15" customHeight="1" x14ac:dyDescent="0.15">
      <c r="B40" s="38"/>
      <c r="C40" s="505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 x14ac:dyDescent="0.15">
      <c r="B41" s="38"/>
      <c r="C41" s="505"/>
      <c r="D41" s="441"/>
      <c r="E41" s="442"/>
      <c r="F41" s="442"/>
      <c r="G41" s="442"/>
      <c r="H41" s="443"/>
      <c r="I41" s="444"/>
      <c r="J41" s="442"/>
      <c r="K41" s="442"/>
      <c r="L41" s="442"/>
      <c r="M41" s="443"/>
      <c r="N41" s="444"/>
      <c r="O41" s="442"/>
      <c r="P41" s="442"/>
      <c r="Q41" s="442"/>
      <c r="R41" s="442"/>
      <c r="S41" s="442"/>
      <c r="T41" s="442"/>
      <c r="U41" s="443"/>
      <c r="V41" s="490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2"/>
      <c r="AH41" s="39"/>
    </row>
    <row r="42" spans="2:34" ht="3.75" customHeight="1" x14ac:dyDescent="0.15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 x14ac:dyDescent="0.15">
      <c r="B43" s="38"/>
      <c r="C43" s="519" t="s">
        <v>186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493" t="s">
        <v>302</v>
      </c>
      <c r="AG43" s="494"/>
      <c r="AH43" s="39"/>
    </row>
    <row r="44" spans="2:34" ht="18" customHeight="1" x14ac:dyDescent="0.15">
      <c r="B44" s="38"/>
      <c r="C44" s="520"/>
      <c r="D44" s="514"/>
      <c r="E44" s="515"/>
      <c r="F44" s="515"/>
      <c r="G44" s="515"/>
      <c r="H44" s="515"/>
      <c r="I44" s="515"/>
      <c r="J44" s="515"/>
      <c r="K44" s="515"/>
      <c r="L44" s="526"/>
      <c r="M44" s="386"/>
      <c r="N44" s="386"/>
      <c r="O44" s="386"/>
      <c r="P44" s="386"/>
      <c r="Q44" s="386"/>
      <c r="R44" s="386"/>
      <c r="S44" s="386"/>
      <c r="T44" s="386"/>
      <c r="U44" s="527"/>
      <c r="V44" s="526"/>
      <c r="W44" s="386"/>
      <c r="X44" s="386"/>
      <c r="Y44" s="386"/>
      <c r="Z44" s="386"/>
      <c r="AA44" s="386"/>
      <c r="AB44" s="386"/>
      <c r="AC44" s="386"/>
      <c r="AD44" s="386"/>
      <c r="AE44" s="386"/>
      <c r="AF44" s="526"/>
      <c r="AG44" s="387"/>
      <c r="AH44" s="39"/>
    </row>
    <row r="45" spans="2:34" ht="12" customHeight="1" x14ac:dyDescent="0.15">
      <c r="B45" s="38"/>
      <c r="C45" s="520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 x14ac:dyDescent="0.15">
      <c r="B46" s="38"/>
      <c r="C46" s="520"/>
      <c r="D46" s="487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9"/>
      <c r="Q46" s="508"/>
      <c r="R46" s="508"/>
      <c r="S46" s="508"/>
      <c r="T46" s="508"/>
      <c r="U46" s="509"/>
      <c r="V46" s="495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510"/>
      <c r="AH46" s="39"/>
    </row>
    <row r="47" spans="2:34" ht="15" customHeight="1" x14ac:dyDescent="0.15">
      <c r="B47" s="38"/>
      <c r="C47" s="520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187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535" t="s">
        <v>281</v>
      </c>
      <c r="AE47" s="536"/>
      <c r="AF47" s="536"/>
      <c r="AG47" s="537"/>
      <c r="AH47" s="39"/>
    </row>
    <row r="48" spans="2:34" ht="18" customHeight="1" x14ac:dyDescent="0.15">
      <c r="B48" s="38"/>
      <c r="C48" s="520"/>
      <c r="D48" s="487"/>
      <c r="E48" s="488"/>
      <c r="F48" s="488"/>
      <c r="G48" s="488"/>
      <c r="H48" s="488"/>
      <c r="I48" s="489"/>
      <c r="J48" s="495"/>
      <c r="K48" s="488"/>
      <c r="L48" s="488"/>
      <c r="M48" s="488"/>
      <c r="N48" s="488"/>
      <c r="O48" s="488"/>
      <c r="P48" s="489"/>
      <c r="Q48" s="522"/>
      <c r="R48" s="445"/>
      <c r="S48" s="445"/>
      <c r="T48" s="445"/>
      <c r="U48" s="445"/>
      <c r="V48" s="445"/>
      <c r="W48" s="445"/>
      <c r="X48" s="445"/>
      <c r="Y48" s="522"/>
      <c r="Z48" s="445"/>
      <c r="AA48" s="445"/>
      <c r="AB48" s="445"/>
      <c r="AC48" s="445"/>
      <c r="AD48" s="543"/>
      <c r="AE48" s="543"/>
      <c r="AF48" s="543"/>
      <c r="AG48" s="229" t="str">
        <f>IF($AD$48&gt;=$AH$115,"JR","")</f>
        <v/>
      </c>
      <c r="AH48" s="39"/>
    </row>
    <row r="49" spans="2:34" ht="15" customHeight="1" x14ac:dyDescent="0.15">
      <c r="B49" s="38"/>
      <c r="C49" s="520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 x14ac:dyDescent="0.15">
      <c r="B50" s="38"/>
      <c r="C50" s="521"/>
      <c r="D50" s="544"/>
      <c r="E50" s="545"/>
      <c r="F50" s="545"/>
      <c r="G50" s="545"/>
      <c r="H50" s="546"/>
      <c r="I50" s="444"/>
      <c r="J50" s="442"/>
      <c r="K50" s="442"/>
      <c r="L50" s="442"/>
      <c r="M50" s="443"/>
      <c r="N50" s="444"/>
      <c r="O50" s="442"/>
      <c r="P50" s="442"/>
      <c r="Q50" s="442"/>
      <c r="R50" s="442"/>
      <c r="S50" s="442"/>
      <c r="T50" s="442"/>
      <c r="U50" s="443"/>
      <c r="V50" s="490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2"/>
      <c r="AH50" s="39"/>
    </row>
    <row r="51" spans="2:34" ht="3.75" customHeight="1" x14ac:dyDescent="0.15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hidden="1" customHeight="1" x14ac:dyDescent="0.15">
      <c r="B52" s="38"/>
      <c r="C52" s="519" t="s">
        <v>222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493" t="s">
        <v>302</v>
      </c>
      <c r="AG52" s="494"/>
      <c r="AH52" s="39"/>
    </row>
    <row r="53" spans="2:34" ht="18" hidden="1" customHeight="1" x14ac:dyDescent="0.15">
      <c r="B53" s="38"/>
      <c r="C53" s="520"/>
      <c r="D53" s="522"/>
      <c r="E53" s="445"/>
      <c r="F53" s="445"/>
      <c r="G53" s="445"/>
      <c r="H53" s="445"/>
      <c r="I53" s="445"/>
      <c r="J53" s="445"/>
      <c r="K53" s="445"/>
      <c r="L53" s="526"/>
      <c r="M53" s="386"/>
      <c r="N53" s="386"/>
      <c r="O53" s="386"/>
      <c r="P53" s="386"/>
      <c r="Q53" s="386"/>
      <c r="R53" s="386"/>
      <c r="S53" s="386"/>
      <c r="T53" s="386"/>
      <c r="U53" s="527"/>
      <c r="V53" s="526"/>
      <c r="W53" s="386"/>
      <c r="X53" s="386"/>
      <c r="Y53" s="386"/>
      <c r="Z53" s="386"/>
      <c r="AA53" s="386"/>
      <c r="AB53" s="386"/>
      <c r="AC53" s="386"/>
      <c r="AD53" s="386"/>
      <c r="AE53" s="386"/>
      <c r="AF53" s="526"/>
      <c r="AG53" s="387"/>
      <c r="AH53" s="39"/>
    </row>
    <row r="54" spans="2:34" ht="12" hidden="1" customHeight="1" x14ac:dyDescent="0.15">
      <c r="B54" s="38"/>
      <c r="C54" s="520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hidden="1" customHeight="1" x14ac:dyDescent="0.15">
      <c r="B55" s="38"/>
      <c r="C55" s="520"/>
      <c r="D55" s="487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9"/>
      <c r="Q55" s="508"/>
      <c r="R55" s="508"/>
      <c r="S55" s="508"/>
      <c r="T55" s="508"/>
      <c r="U55" s="509"/>
      <c r="V55" s="495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510"/>
      <c r="AH55" s="39"/>
    </row>
    <row r="56" spans="2:34" ht="15" hidden="1" customHeight="1" x14ac:dyDescent="0.15">
      <c r="B56" s="38"/>
      <c r="C56" s="520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187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535" t="s">
        <v>281</v>
      </c>
      <c r="AE56" s="536"/>
      <c r="AF56" s="536"/>
      <c r="AG56" s="537"/>
      <c r="AH56" s="39"/>
    </row>
    <row r="57" spans="2:34" ht="18" hidden="1" customHeight="1" x14ac:dyDescent="0.15">
      <c r="B57" s="38"/>
      <c r="C57" s="520"/>
      <c r="D57" s="487"/>
      <c r="E57" s="488"/>
      <c r="F57" s="488"/>
      <c r="G57" s="488"/>
      <c r="H57" s="488"/>
      <c r="I57" s="489"/>
      <c r="J57" s="495"/>
      <c r="K57" s="488"/>
      <c r="L57" s="488"/>
      <c r="M57" s="488"/>
      <c r="N57" s="488"/>
      <c r="O57" s="488"/>
      <c r="P57" s="489"/>
      <c r="Q57" s="522"/>
      <c r="R57" s="445"/>
      <c r="S57" s="445"/>
      <c r="T57" s="445"/>
      <c r="U57" s="445"/>
      <c r="V57" s="445"/>
      <c r="W57" s="445"/>
      <c r="X57" s="445"/>
      <c r="Y57" s="522"/>
      <c r="Z57" s="445"/>
      <c r="AA57" s="445"/>
      <c r="AB57" s="445"/>
      <c r="AC57" s="445"/>
      <c r="AD57" s="543"/>
      <c r="AE57" s="543"/>
      <c r="AF57" s="543"/>
      <c r="AG57" s="229" t="str">
        <f>IF(AD57&gt;=$AH$115,"JR","")</f>
        <v/>
      </c>
      <c r="AH57" s="39"/>
    </row>
    <row r="58" spans="2:34" ht="15" hidden="1" customHeight="1" x14ac:dyDescent="0.15">
      <c r="B58" s="38"/>
      <c r="C58" s="520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hidden="1" customHeight="1" x14ac:dyDescent="0.15">
      <c r="B59" s="38"/>
      <c r="C59" s="521"/>
      <c r="D59" s="549"/>
      <c r="E59" s="550"/>
      <c r="F59" s="550"/>
      <c r="G59" s="550"/>
      <c r="H59" s="550"/>
      <c r="I59" s="531"/>
      <c r="J59" s="442"/>
      <c r="K59" s="442"/>
      <c r="L59" s="442"/>
      <c r="M59" s="443"/>
      <c r="N59" s="444"/>
      <c r="O59" s="442"/>
      <c r="P59" s="442"/>
      <c r="Q59" s="442"/>
      <c r="R59" s="442"/>
      <c r="S59" s="442"/>
      <c r="T59" s="442"/>
      <c r="U59" s="443"/>
      <c r="V59" s="490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2"/>
      <c r="AH59" s="39"/>
    </row>
    <row r="60" spans="2:34" ht="3.75" customHeight="1" x14ac:dyDescent="0.15">
      <c r="B60" s="38"/>
      <c r="C60" s="5"/>
      <c r="D60" s="137"/>
      <c r="E60" s="137"/>
      <c r="F60" s="137"/>
      <c r="G60" s="137"/>
      <c r="H60" s="137"/>
      <c r="I60" s="13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20" customHeight="1" x14ac:dyDescent="0.15">
      <c r="B61" s="38"/>
      <c r="C61" s="502" t="s">
        <v>332</v>
      </c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  <c r="AF61" s="503"/>
      <c r="AG61" s="504"/>
      <c r="AH61" s="39"/>
    </row>
    <row r="62" spans="2:34" ht="3" customHeight="1" x14ac:dyDescent="0.15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 x14ac:dyDescent="0.15">
      <c r="B63" s="38"/>
      <c r="C63" s="16" t="s">
        <v>333</v>
      </c>
      <c r="D63" s="7"/>
      <c r="E63" s="7"/>
      <c r="F63" s="7"/>
      <c r="G63" s="7"/>
      <c r="H63" s="98"/>
      <c r="I63" s="104"/>
      <c r="J63" s="108"/>
      <c r="K63" s="107"/>
      <c r="L63" s="107"/>
      <c r="M63" s="107"/>
      <c r="N63" s="107"/>
      <c r="O63" s="107"/>
      <c r="P63" s="107"/>
      <c r="Q63" s="326" t="s">
        <v>356</v>
      </c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8"/>
      <c r="AH63" s="39"/>
    </row>
    <row r="64" spans="2:34" ht="18.75" customHeight="1" x14ac:dyDescent="0.15">
      <c r="B64" s="195"/>
      <c r="C64" s="528"/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30"/>
      <c r="Q64" s="540" t="e">
        <f>VLOOKUP(' Datos de Organizadores '!P31,' Datos de Organizadores '!Q28:T39,2)</f>
        <v>#N/A</v>
      </c>
      <c r="R64" s="541"/>
      <c r="S64" s="541"/>
      <c r="T64" s="541"/>
      <c r="U64" s="541"/>
      <c r="V64" s="541"/>
      <c r="W64" s="541"/>
      <c r="X64" s="541"/>
      <c r="Y64" s="541"/>
      <c r="Z64" s="541"/>
      <c r="AA64" s="542" t="str">
        <f>IF(Q68="H",VLOOKUP(' Datos de Organizadores '!W29,' Datos de Organizadores '!V30:X40,3)," ")</f>
        <v xml:space="preserve"> </v>
      </c>
      <c r="AB64" s="542"/>
      <c r="AC64" s="542"/>
      <c r="AD64" s="542"/>
      <c r="AE64" s="542"/>
      <c r="AF64" s="542"/>
      <c r="AG64" s="542"/>
      <c r="AH64" s="39"/>
    </row>
    <row r="65" spans="2:34" ht="18.75" customHeight="1" x14ac:dyDescent="0.15">
      <c r="B65" s="38"/>
      <c r="C65" s="9" t="s">
        <v>107</v>
      </c>
      <c r="D65" s="5"/>
      <c r="E65" s="5"/>
      <c r="F65" s="5"/>
      <c r="G65" s="5"/>
      <c r="H65" s="101"/>
      <c r="I65" s="105"/>
      <c r="J65" s="523"/>
      <c r="K65" s="524"/>
      <c r="L65" s="524"/>
      <c r="M65" s="525"/>
      <c r="N65" s="538"/>
      <c r="O65" s="538"/>
      <c r="P65" s="539"/>
      <c r="Q65" s="551"/>
      <c r="R65" s="552"/>
      <c r="S65" s="552"/>
      <c r="T65" s="552"/>
      <c r="U65" s="552"/>
      <c r="V65" s="552"/>
      <c r="W65" s="552"/>
      <c r="X65" s="552"/>
      <c r="Y65" s="552"/>
      <c r="Z65" s="553"/>
      <c r="AA65" s="384"/>
      <c r="AB65" s="384"/>
      <c r="AC65" s="384"/>
      <c r="AD65" s="384"/>
      <c r="AE65" s="384"/>
      <c r="AF65" s="384"/>
      <c r="AG65" s="384"/>
      <c r="AH65" s="39"/>
    </row>
    <row r="66" spans="2:34" ht="18" customHeight="1" x14ac:dyDescent="0.15">
      <c r="B66" s="195"/>
      <c r="C66" s="528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30"/>
      <c r="Q66" s="554"/>
      <c r="R66" s="555"/>
      <c r="S66" s="555"/>
      <c r="T66" s="555"/>
      <c r="U66" s="555"/>
      <c r="V66" s="555"/>
      <c r="W66" s="555"/>
      <c r="X66" s="555"/>
      <c r="Y66" s="555"/>
      <c r="Z66" s="556"/>
      <c r="AA66" s="385"/>
      <c r="AB66" s="386"/>
      <c r="AC66" s="386"/>
      <c r="AD66" s="386"/>
      <c r="AE66" s="386"/>
      <c r="AF66" s="386"/>
      <c r="AG66" s="387"/>
      <c r="AH66" s="39"/>
    </row>
    <row r="67" spans="2:34" ht="15" customHeight="1" x14ac:dyDescent="0.15">
      <c r="B67" s="38"/>
      <c r="C67" s="350" t="s">
        <v>109</v>
      </c>
      <c r="D67" s="351"/>
      <c r="E67" s="350" t="s">
        <v>335</v>
      </c>
      <c r="F67" s="352"/>
      <c r="G67" s="352"/>
      <c r="H67" s="352"/>
      <c r="I67" s="351"/>
      <c r="J67" s="11"/>
      <c r="K67" s="5"/>
      <c r="L67" s="5"/>
      <c r="M67" s="5"/>
      <c r="N67" s="547"/>
      <c r="O67" s="547"/>
      <c r="P67" s="548"/>
      <c r="Q67" s="329" t="s">
        <v>13</v>
      </c>
      <c r="R67" s="329"/>
      <c r="S67" s="329"/>
      <c r="T67" s="329"/>
      <c r="U67" s="329"/>
      <c r="V67" s="330"/>
      <c r="W67" s="388" t="s">
        <v>355</v>
      </c>
      <c r="X67" s="329"/>
      <c r="Y67" s="329"/>
      <c r="Z67" s="389"/>
      <c r="AA67" s="557"/>
      <c r="AB67" s="329"/>
      <c r="AC67" s="329"/>
      <c r="AD67" s="329"/>
      <c r="AE67" s="329"/>
      <c r="AF67" s="329"/>
      <c r="AG67" s="389"/>
      <c r="AH67" s="39"/>
    </row>
    <row r="68" spans="2:34" ht="18" customHeight="1" x14ac:dyDescent="0.15">
      <c r="B68" s="195"/>
      <c r="C68" s="353"/>
      <c r="D68" s="354"/>
      <c r="E68" s="532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4"/>
      <c r="Q68" s="644" t="str">
        <f>IF(Campeonato=2,"",IF(Grupo=1,"",' Datos de Organizadores '!Q31))</f>
        <v/>
      </c>
      <c r="R68" s="645"/>
      <c r="S68" s="645"/>
      <c r="T68" s="645"/>
      <c r="U68" s="645"/>
      <c r="V68" s="646"/>
      <c r="W68" s="371"/>
      <c r="X68" s="372"/>
      <c r="Y68" s="372"/>
      <c r="Z68" s="373"/>
      <c r="AA68" s="152"/>
      <c r="AB68" s="148"/>
      <c r="AC68" s="18"/>
      <c r="AD68" s="18"/>
      <c r="AE68" s="18"/>
      <c r="AF68" s="18"/>
      <c r="AG68" s="155"/>
      <c r="AH68" s="39"/>
    </row>
    <row r="69" spans="2:34" ht="15" customHeight="1" x14ac:dyDescent="0.15">
      <c r="B69" s="195"/>
      <c r="C69" s="196" t="s">
        <v>337</v>
      </c>
      <c r="D69" s="111"/>
      <c r="E69" s="111"/>
      <c r="F69" s="111"/>
      <c r="G69" s="111"/>
      <c r="H69" s="112"/>
      <c r="I69" s="106"/>
      <c r="J69" s="13" t="s">
        <v>336</v>
      </c>
      <c r="K69" s="5"/>
      <c r="L69" s="5"/>
      <c r="M69" s="5"/>
      <c r="N69" s="5"/>
      <c r="O69" s="101"/>
      <c r="P69" s="189"/>
      <c r="Q69" s="647"/>
      <c r="R69" s="648"/>
      <c r="S69" s="648"/>
      <c r="T69" s="648"/>
      <c r="U69" s="648"/>
      <c r="V69" s="649"/>
      <c r="W69" s="374"/>
      <c r="X69" s="374"/>
      <c r="Y69" s="374"/>
      <c r="Z69" s="375"/>
      <c r="AA69" s="152"/>
      <c r="AB69" s="194"/>
      <c r="AC69" s="156"/>
      <c r="AD69" s="153"/>
      <c r="AE69" s="153"/>
      <c r="AF69" s="153"/>
      <c r="AG69" s="154"/>
      <c r="AH69" s="39"/>
    </row>
    <row r="70" spans="2:34" ht="18" customHeight="1" x14ac:dyDescent="0.15">
      <c r="B70" s="38"/>
      <c r="C70" s="381"/>
      <c r="D70" s="382"/>
      <c r="E70" s="382"/>
      <c r="F70" s="382"/>
      <c r="G70" s="382"/>
      <c r="H70" s="382"/>
      <c r="I70" s="383"/>
      <c r="J70" s="378"/>
      <c r="K70" s="379"/>
      <c r="L70" s="379"/>
      <c r="M70" s="379"/>
      <c r="N70" s="379"/>
      <c r="O70" s="379"/>
      <c r="P70" s="380"/>
      <c r="Q70" s="650"/>
      <c r="R70" s="651"/>
      <c r="S70" s="651"/>
      <c r="T70" s="651"/>
      <c r="U70" s="651"/>
      <c r="V70" s="652"/>
      <c r="W70" s="376"/>
      <c r="X70" s="376"/>
      <c r="Y70" s="376"/>
      <c r="Z70" s="377"/>
      <c r="AA70" s="149"/>
      <c r="AB70" s="150"/>
      <c r="AC70" s="150"/>
      <c r="AD70" s="150"/>
      <c r="AE70" s="150"/>
      <c r="AF70" s="150"/>
      <c r="AG70" s="151"/>
      <c r="AH70" s="39"/>
    </row>
    <row r="71" spans="2:34" ht="3.75" customHeight="1" x14ac:dyDescent="0.15">
      <c r="B71" s="3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123"/>
      <c r="AF71" s="123"/>
      <c r="AG71" s="123"/>
      <c r="AH71" s="39"/>
    </row>
    <row r="72" spans="2:34" ht="20" hidden="1" customHeight="1" x14ac:dyDescent="0.15">
      <c r="B72" s="38"/>
      <c r="C72" s="676" t="s">
        <v>207</v>
      </c>
      <c r="D72" s="677"/>
      <c r="E72" s="677"/>
      <c r="F72" s="677"/>
      <c r="G72" s="677"/>
      <c r="H72" s="677"/>
      <c r="I72" s="677"/>
      <c r="J72" s="677"/>
      <c r="K72" s="677"/>
      <c r="L72" s="677"/>
      <c r="M72" s="677"/>
      <c r="N72" s="677"/>
      <c r="O72" s="677"/>
      <c r="P72" s="677"/>
      <c r="Q72" s="677"/>
      <c r="R72" s="677"/>
      <c r="S72" s="677"/>
      <c r="T72" s="677"/>
      <c r="U72" s="677"/>
      <c r="V72" s="677"/>
      <c r="W72" s="677"/>
      <c r="X72" s="677"/>
      <c r="Y72" s="677"/>
      <c r="Z72" s="677"/>
      <c r="AA72" s="677"/>
      <c r="AB72" s="677"/>
      <c r="AC72" s="677"/>
      <c r="AD72" s="677"/>
      <c r="AE72" s="677"/>
      <c r="AF72" s="677"/>
      <c r="AG72" s="678"/>
      <c r="AH72" s="39"/>
    </row>
    <row r="73" spans="2:34" ht="3.75" hidden="1" customHeight="1" x14ac:dyDescent="0.15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 x14ac:dyDescent="0.15">
      <c r="B74" s="38"/>
      <c r="C74" s="667" t="s">
        <v>205</v>
      </c>
      <c r="D74" s="668"/>
      <c r="E74" s="668"/>
      <c r="F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9"/>
      <c r="AH74" s="39"/>
    </row>
    <row r="75" spans="2:34" ht="15.75" hidden="1" customHeight="1" x14ac:dyDescent="0.15">
      <c r="B75" s="38"/>
      <c r="C75" s="90" t="s">
        <v>179</v>
      </c>
      <c r="D75" s="18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6"/>
      <c r="Q75" s="361" t="s">
        <v>180</v>
      </c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3"/>
      <c r="AH75" s="39"/>
    </row>
    <row r="76" spans="2:34" ht="15.75" hidden="1" customHeight="1" x14ac:dyDescent="0.15">
      <c r="B76" s="38"/>
      <c r="C76" s="90" t="s">
        <v>181</v>
      </c>
      <c r="D76" s="18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6"/>
      <c r="Q76" s="364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6"/>
      <c r="AH76" s="39"/>
    </row>
    <row r="77" spans="2:34" ht="15.75" hidden="1" customHeight="1" x14ac:dyDescent="0.15">
      <c r="B77" s="38"/>
      <c r="C77" s="90" t="s">
        <v>182</v>
      </c>
      <c r="D77" s="18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6"/>
      <c r="Q77" s="5"/>
      <c r="R77" s="5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6"/>
      <c r="AH77" s="39"/>
    </row>
    <row r="78" spans="2:34" ht="15.75" hidden="1" customHeight="1" x14ac:dyDescent="0.15">
      <c r="B78" s="38"/>
      <c r="C78" s="90" t="s">
        <v>183</v>
      </c>
      <c r="D78" s="18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6"/>
      <c r="Q78" s="5"/>
      <c r="R78" s="5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6"/>
      <c r="AH78" s="39"/>
    </row>
    <row r="79" spans="2:34" ht="15.75" hidden="1" customHeight="1" x14ac:dyDescent="0.15">
      <c r="B79" s="38"/>
      <c r="C79" s="367" t="s">
        <v>184</v>
      </c>
      <c r="D79" s="368"/>
      <c r="E79" s="609"/>
      <c r="F79" s="609"/>
      <c r="G79" s="91" t="s">
        <v>5</v>
      </c>
      <c r="H79" s="92"/>
      <c r="I79" s="609"/>
      <c r="J79" s="609"/>
      <c r="K79" s="609"/>
      <c r="L79" s="609"/>
      <c r="M79" s="609"/>
      <c r="N79" s="609"/>
      <c r="O79" s="609"/>
      <c r="P79" s="618"/>
      <c r="Q79" s="92"/>
      <c r="R79" s="92"/>
      <c r="S79" s="93"/>
      <c r="T79" s="94"/>
      <c r="U79" s="94"/>
      <c r="V79" s="94"/>
      <c r="W79" s="93"/>
      <c r="X79" s="94"/>
      <c r="Y79" s="93"/>
      <c r="Z79" s="94"/>
      <c r="AA79" s="93"/>
      <c r="AB79" s="94"/>
      <c r="AC79" s="94"/>
      <c r="AD79" s="94"/>
      <c r="AE79" s="94"/>
      <c r="AF79" s="94"/>
      <c r="AG79" s="95"/>
      <c r="AH79" s="39"/>
    </row>
    <row r="80" spans="2:34" ht="6.75" customHeight="1" x14ac:dyDescent="0.15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20" customHeight="1" x14ac:dyDescent="0.15">
      <c r="B81" s="38"/>
      <c r="C81" s="502" t="s">
        <v>15</v>
      </c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4"/>
      <c r="AH81" s="39"/>
    </row>
    <row r="82" spans="2:36" ht="3" customHeight="1" x14ac:dyDescent="0.15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 x14ac:dyDescent="0.15">
      <c r="B83" s="38"/>
      <c r="C83" s="642" t="s">
        <v>247</v>
      </c>
      <c r="D83" s="638">
        <f>VLOOKUP(' Derechos de Inscripción '!C16,' Datos de Organizadores '!$A$3:$M$10,12)</f>
        <v>44620</v>
      </c>
      <c r="E83" s="638"/>
      <c r="F83" s="639"/>
      <c r="G83" s="603" t="s">
        <v>251</v>
      </c>
      <c r="H83" s="604"/>
      <c r="I83" s="604"/>
      <c r="J83" s="605"/>
      <c r="K83" s="659" t="s">
        <v>369</v>
      </c>
      <c r="L83" s="660"/>
      <c r="M83" s="660"/>
      <c r="N83" s="660"/>
      <c r="O83" s="660"/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  <c r="AA83" s="660"/>
      <c r="AB83" s="661"/>
      <c r="AC83" s="344" t="s">
        <v>192</v>
      </c>
      <c r="AD83" s="345"/>
      <c r="AE83" s="345"/>
      <c r="AF83" s="345"/>
      <c r="AG83" s="346"/>
      <c r="AH83" s="39"/>
    </row>
    <row r="84" spans="2:36" ht="6" customHeight="1" x14ac:dyDescent="0.15">
      <c r="B84" s="38"/>
      <c r="C84" s="643"/>
      <c r="D84" s="640"/>
      <c r="E84" s="640"/>
      <c r="F84" s="641"/>
      <c r="G84" s="606"/>
      <c r="H84" s="607"/>
      <c r="I84" s="607"/>
      <c r="J84" s="608"/>
      <c r="K84" s="662"/>
      <c r="L84" s="663"/>
      <c r="M84" s="663"/>
      <c r="N84" s="663"/>
      <c r="O84" s="663"/>
      <c r="P84" s="663"/>
      <c r="Q84" s="663"/>
      <c r="R84" s="663"/>
      <c r="S84" s="663"/>
      <c r="T84" s="663"/>
      <c r="U84" s="663"/>
      <c r="V84" s="663"/>
      <c r="W84" s="663"/>
      <c r="X84" s="663"/>
      <c r="Y84" s="663"/>
      <c r="Z84" s="663"/>
      <c r="AA84" s="663"/>
      <c r="AB84" s="664"/>
      <c r="AC84" s="347"/>
      <c r="AD84" s="348"/>
      <c r="AE84" s="348"/>
      <c r="AF84" s="348"/>
      <c r="AG84" s="349"/>
      <c r="AH84" s="39"/>
    </row>
    <row r="85" spans="2:36" ht="3" hidden="1" customHeight="1" x14ac:dyDescent="0.15">
      <c r="B85" s="38"/>
      <c r="C85" s="4"/>
      <c r="D85" s="5"/>
      <c r="E85" s="5"/>
      <c r="F85" s="10"/>
      <c r="G85" s="5"/>
      <c r="H85" s="5"/>
      <c r="I85" s="5"/>
      <c r="J85" s="5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85"/>
      <c r="AD85" s="5"/>
      <c r="AE85" s="5"/>
      <c r="AF85" s="5"/>
      <c r="AG85" s="6"/>
      <c r="AH85" s="39"/>
    </row>
    <row r="86" spans="2:36" ht="3" customHeight="1" x14ac:dyDescent="0.15">
      <c r="B86" s="38"/>
      <c r="C86" s="629">
        <f>IF( ' Derechos de Inscripción '!C16=1,AGRUP,' Derechos de Inscripción '!J29)</f>
        <v>0</v>
      </c>
      <c r="D86" s="630"/>
      <c r="E86" s="630"/>
      <c r="F86" s="631"/>
      <c r="G86" s="335">
        <f>50+C86</f>
        <v>50</v>
      </c>
      <c r="H86" s="336"/>
      <c r="I86" s="336"/>
      <c r="J86" s="337"/>
      <c r="K86" s="655" t="s">
        <v>370</v>
      </c>
      <c r="L86" s="331"/>
      <c r="M86" s="332"/>
      <c r="N86" s="670">
        <v>3856</v>
      </c>
      <c r="O86" s="670"/>
      <c r="P86" s="670"/>
      <c r="Q86" s="670"/>
      <c r="R86" s="278"/>
      <c r="S86" s="278"/>
      <c r="T86" s="278"/>
      <c r="U86" s="278"/>
      <c r="V86" s="331" t="s">
        <v>371</v>
      </c>
      <c r="W86" s="331"/>
      <c r="X86" s="331"/>
      <c r="Y86" s="331"/>
      <c r="Z86" s="331"/>
      <c r="AA86" s="331"/>
      <c r="AB86" s="332"/>
      <c r="AC86" s="594"/>
      <c r="AD86" s="595"/>
      <c r="AE86" s="595"/>
      <c r="AF86" s="595"/>
      <c r="AG86" s="596"/>
      <c r="AH86" s="39"/>
    </row>
    <row r="87" spans="2:36" ht="9" customHeight="1" x14ac:dyDescent="0.15">
      <c r="B87" s="38"/>
      <c r="C87" s="632"/>
      <c r="D87" s="633"/>
      <c r="E87" s="633"/>
      <c r="F87" s="634"/>
      <c r="G87" s="338"/>
      <c r="H87" s="339"/>
      <c r="I87" s="339"/>
      <c r="J87" s="340"/>
      <c r="K87" s="655"/>
      <c r="L87" s="331"/>
      <c r="M87" s="332"/>
      <c r="N87" s="670"/>
      <c r="O87" s="670"/>
      <c r="P87" s="670"/>
      <c r="Q87" s="670"/>
      <c r="R87" s="672">
        <v>49</v>
      </c>
      <c r="S87" s="670"/>
      <c r="T87" s="670"/>
      <c r="U87" s="673"/>
      <c r="V87" s="331"/>
      <c r="W87" s="331"/>
      <c r="X87" s="331"/>
      <c r="Y87" s="331"/>
      <c r="Z87" s="331"/>
      <c r="AA87" s="331"/>
      <c r="AB87" s="332"/>
      <c r="AC87" s="597"/>
      <c r="AD87" s="598"/>
      <c r="AE87" s="598"/>
      <c r="AF87" s="598"/>
      <c r="AG87" s="599"/>
      <c r="AH87" s="39"/>
    </row>
    <row r="88" spans="2:36" ht="9" customHeight="1" x14ac:dyDescent="0.15">
      <c r="B88" s="38"/>
      <c r="C88" s="632"/>
      <c r="D88" s="633"/>
      <c r="E88" s="633"/>
      <c r="F88" s="634"/>
      <c r="G88" s="338"/>
      <c r="H88" s="339"/>
      <c r="I88" s="339"/>
      <c r="J88" s="340"/>
      <c r="K88" s="655"/>
      <c r="L88" s="331"/>
      <c r="M88" s="332"/>
      <c r="N88" s="670"/>
      <c r="O88" s="670"/>
      <c r="P88" s="670"/>
      <c r="Q88" s="670"/>
      <c r="R88" s="672"/>
      <c r="S88" s="670"/>
      <c r="T88" s="670"/>
      <c r="U88" s="673"/>
      <c r="V88" s="331"/>
      <c r="W88" s="331"/>
      <c r="X88" s="331"/>
      <c r="Y88" s="331"/>
      <c r="Z88" s="331"/>
      <c r="AA88" s="331"/>
      <c r="AB88" s="332"/>
      <c r="AC88" s="597"/>
      <c r="AD88" s="598"/>
      <c r="AE88" s="598"/>
      <c r="AF88" s="598"/>
      <c r="AG88" s="599"/>
      <c r="AH88" s="39"/>
    </row>
    <row r="89" spans="2:36" ht="18" customHeight="1" x14ac:dyDescent="0.15">
      <c r="B89" s="38"/>
      <c r="C89" s="632"/>
      <c r="D89" s="633"/>
      <c r="E89" s="633"/>
      <c r="F89" s="634"/>
      <c r="G89" s="338"/>
      <c r="H89" s="339"/>
      <c r="I89" s="339"/>
      <c r="J89" s="340"/>
      <c r="K89" s="655"/>
      <c r="L89" s="331"/>
      <c r="M89" s="332"/>
      <c r="N89" s="670"/>
      <c r="O89" s="670"/>
      <c r="P89" s="670"/>
      <c r="Q89" s="670"/>
      <c r="R89" s="672"/>
      <c r="S89" s="670"/>
      <c r="T89" s="670"/>
      <c r="U89" s="673"/>
      <c r="V89" s="331"/>
      <c r="W89" s="331"/>
      <c r="X89" s="331"/>
      <c r="Y89" s="331"/>
      <c r="Z89" s="331"/>
      <c r="AA89" s="331"/>
      <c r="AB89" s="332"/>
      <c r="AC89" s="597"/>
      <c r="AD89" s="598"/>
      <c r="AE89" s="598"/>
      <c r="AF89" s="598"/>
      <c r="AG89" s="599"/>
      <c r="AH89" s="39"/>
    </row>
    <row r="90" spans="2:36" ht="3" customHeight="1" x14ac:dyDescent="0.15">
      <c r="B90" s="38"/>
      <c r="C90" s="635"/>
      <c r="D90" s="636"/>
      <c r="E90" s="636"/>
      <c r="F90" s="637"/>
      <c r="G90" s="341"/>
      <c r="H90" s="342"/>
      <c r="I90" s="342"/>
      <c r="J90" s="343"/>
      <c r="K90" s="656"/>
      <c r="L90" s="333"/>
      <c r="M90" s="334"/>
      <c r="N90" s="671"/>
      <c r="O90" s="671"/>
      <c r="P90" s="671"/>
      <c r="Q90" s="671"/>
      <c r="R90" s="674"/>
      <c r="S90" s="671"/>
      <c r="T90" s="671"/>
      <c r="U90" s="675"/>
      <c r="V90" s="333"/>
      <c r="W90" s="333"/>
      <c r="X90" s="333"/>
      <c r="Y90" s="333"/>
      <c r="Z90" s="333"/>
      <c r="AA90" s="333"/>
      <c r="AB90" s="334"/>
      <c r="AC90" s="600"/>
      <c r="AD90" s="601"/>
      <c r="AE90" s="601"/>
      <c r="AF90" s="601"/>
      <c r="AG90" s="602"/>
      <c r="AH90" s="39"/>
    </row>
    <row r="91" spans="2:36" ht="5.25" customHeight="1" thickBot="1" x14ac:dyDescent="0.2">
      <c r="B91" s="38"/>
      <c r="C91" s="7"/>
      <c r="D91" s="8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58"/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58"/>
      <c r="AD91" s="558"/>
      <c r="AE91" s="558"/>
      <c r="AF91" s="558"/>
      <c r="AG91" s="558"/>
      <c r="AH91" s="39"/>
    </row>
    <row r="92" spans="2:36" ht="14" customHeight="1" x14ac:dyDescent="0.15">
      <c r="B92" s="142"/>
      <c r="C92" s="616" t="s">
        <v>361</v>
      </c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6"/>
      <c r="P92" s="616"/>
      <c r="Q92" s="616"/>
      <c r="R92" s="610" t="s">
        <v>280</v>
      </c>
      <c r="S92" s="611"/>
      <c r="T92" s="611"/>
      <c r="U92" s="611"/>
      <c r="V92" s="611"/>
      <c r="W92" s="611"/>
      <c r="X92" s="611"/>
      <c r="Y92" s="612"/>
      <c r="Z92" s="590"/>
      <c r="AA92" s="590"/>
      <c r="AB92" s="590"/>
      <c r="AC92" s="590"/>
      <c r="AD92" s="590"/>
      <c r="AE92" s="590"/>
      <c r="AF92" s="590"/>
      <c r="AG92" s="591"/>
      <c r="AH92" s="143"/>
      <c r="AI92" s="158"/>
      <c r="AJ92" s="77"/>
    </row>
    <row r="93" spans="2:36" ht="14" customHeight="1" x14ac:dyDescent="0.15">
      <c r="B93" s="38"/>
      <c r="C93" s="617"/>
      <c r="D93" s="617"/>
      <c r="E93" s="617"/>
      <c r="F93" s="617"/>
      <c r="G93" s="617"/>
      <c r="H93" s="617"/>
      <c r="I93" s="617"/>
      <c r="J93" s="617"/>
      <c r="K93" s="617"/>
      <c r="L93" s="617"/>
      <c r="M93" s="617"/>
      <c r="N93" s="617"/>
      <c r="O93" s="617"/>
      <c r="P93" s="617"/>
      <c r="Q93" s="617"/>
      <c r="R93" s="613"/>
      <c r="S93" s="614"/>
      <c r="T93" s="614"/>
      <c r="U93" s="614"/>
      <c r="V93" s="614"/>
      <c r="W93" s="614"/>
      <c r="X93" s="614"/>
      <c r="Y93" s="615"/>
      <c r="Z93" s="592"/>
      <c r="AA93" s="592"/>
      <c r="AB93" s="592"/>
      <c r="AC93" s="592"/>
      <c r="AD93" s="592"/>
      <c r="AE93" s="592"/>
      <c r="AF93" s="592"/>
      <c r="AG93" s="593"/>
      <c r="AH93" s="39"/>
      <c r="AI93" s="158"/>
      <c r="AJ93" s="77"/>
    </row>
    <row r="94" spans="2:36" ht="14" customHeight="1" x14ac:dyDescent="0.15">
      <c r="B94" s="38"/>
      <c r="C94" s="617"/>
      <c r="D94" s="617"/>
      <c r="E94" s="617"/>
      <c r="F94" s="617"/>
      <c r="G94" s="617"/>
      <c r="H94" s="617"/>
      <c r="I94" s="617"/>
      <c r="J94" s="617"/>
      <c r="K94" s="617"/>
      <c r="L94" s="617"/>
      <c r="M94" s="617"/>
      <c r="N94" s="617"/>
      <c r="O94" s="617"/>
      <c r="P94" s="617"/>
      <c r="Q94" s="617"/>
      <c r="R94" s="224"/>
      <c r="S94" s="223"/>
      <c r="T94" s="223"/>
      <c r="U94" s="223"/>
      <c r="V94" s="223"/>
      <c r="W94" s="223"/>
      <c r="X94" s="223"/>
      <c r="Y94" s="225"/>
      <c r="Z94" s="592"/>
      <c r="AA94" s="592"/>
      <c r="AB94" s="592"/>
      <c r="AC94" s="592"/>
      <c r="AD94" s="592"/>
      <c r="AE94" s="592"/>
      <c r="AF94" s="592"/>
      <c r="AG94" s="593"/>
      <c r="AH94" s="39"/>
      <c r="AI94" s="77"/>
      <c r="AJ94" s="77"/>
    </row>
    <row r="95" spans="2:36" ht="9.75" customHeight="1" x14ac:dyDescent="0.15">
      <c r="B95" s="38"/>
      <c r="C95" s="617"/>
      <c r="D95" s="617"/>
      <c r="E95" s="617"/>
      <c r="F95" s="617"/>
      <c r="G95" s="617"/>
      <c r="H95" s="617"/>
      <c r="I95" s="617"/>
      <c r="J95" s="617"/>
      <c r="K95" s="617"/>
      <c r="L95" s="617"/>
      <c r="M95" s="617"/>
      <c r="N95" s="617"/>
      <c r="O95" s="617"/>
      <c r="P95" s="617"/>
      <c r="Q95" s="617"/>
      <c r="R95" s="224"/>
      <c r="S95" s="223"/>
      <c r="T95" s="223"/>
      <c r="U95" s="223"/>
      <c r="V95" s="223"/>
      <c r="W95" s="223"/>
      <c r="X95" s="223"/>
      <c r="Y95" s="225"/>
      <c r="Z95" s="592"/>
      <c r="AA95" s="592"/>
      <c r="AB95" s="592"/>
      <c r="AC95" s="592"/>
      <c r="AD95" s="592"/>
      <c r="AE95" s="592"/>
      <c r="AF95" s="592"/>
      <c r="AG95" s="593"/>
      <c r="AH95" s="39"/>
      <c r="AI95" s="77"/>
      <c r="AJ95" s="77"/>
    </row>
    <row r="96" spans="2:36" ht="15" customHeight="1" x14ac:dyDescent="0.15">
      <c r="B96" s="38"/>
      <c r="C96" s="617"/>
      <c r="D96" s="617"/>
      <c r="E96" s="617"/>
      <c r="F96" s="617"/>
      <c r="G96" s="61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224"/>
      <c r="S96" s="223"/>
      <c r="T96" s="223"/>
      <c r="U96" s="223"/>
      <c r="V96" s="223"/>
      <c r="W96" s="223"/>
      <c r="X96" s="223"/>
      <c r="Y96" s="225"/>
      <c r="Z96" s="592"/>
      <c r="AA96" s="592"/>
      <c r="AB96" s="592"/>
      <c r="AC96" s="592"/>
      <c r="AD96" s="592"/>
      <c r="AE96" s="592"/>
      <c r="AF96" s="592"/>
      <c r="AG96" s="593"/>
      <c r="AH96" s="39"/>
      <c r="AI96" s="77"/>
      <c r="AJ96" s="77"/>
    </row>
    <row r="97" spans="2:36" ht="12.75" customHeight="1" x14ac:dyDescent="0.15">
      <c r="B97" s="38"/>
      <c r="C97" s="617"/>
      <c r="D97" s="617"/>
      <c r="E97" s="617"/>
      <c r="F97" s="617"/>
      <c r="G97" s="617"/>
      <c r="H97" s="617"/>
      <c r="I97" s="617"/>
      <c r="J97" s="617"/>
      <c r="K97" s="617"/>
      <c r="L97" s="617"/>
      <c r="M97" s="617"/>
      <c r="N97" s="617"/>
      <c r="O97" s="617"/>
      <c r="P97" s="617"/>
      <c r="Q97" s="617"/>
      <c r="R97" s="224"/>
      <c r="S97" s="223"/>
      <c r="T97" s="223"/>
      <c r="U97" s="223"/>
      <c r="V97" s="223"/>
      <c r="W97" s="223"/>
      <c r="X97" s="223"/>
      <c r="Y97" s="225"/>
      <c r="Z97" s="653" t="s">
        <v>206</v>
      </c>
      <c r="AA97" s="653"/>
      <c r="AB97" s="653"/>
      <c r="AC97" s="653"/>
      <c r="AD97" s="653"/>
      <c r="AE97" s="653"/>
      <c r="AF97" s="653"/>
      <c r="AG97" s="654"/>
      <c r="AH97" s="39"/>
      <c r="AI97" s="158"/>
    </row>
    <row r="98" spans="2:36" ht="12.75" customHeight="1" thickBot="1" x14ac:dyDescent="0.2">
      <c r="B98" s="38"/>
      <c r="C98" s="617"/>
      <c r="D98" s="617"/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226"/>
      <c r="S98" s="227"/>
      <c r="T98" s="227"/>
      <c r="U98" s="227"/>
      <c r="V98" s="227"/>
      <c r="W98" s="227"/>
      <c r="X98" s="227"/>
      <c r="Y98" s="228"/>
      <c r="Z98" s="588" t="s">
        <v>276</v>
      </c>
      <c r="AA98" s="588"/>
      <c r="AB98" s="588"/>
      <c r="AC98" s="588"/>
      <c r="AD98" s="588"/>
      <c r="AE98" s="588"/>
      <c r="AF98" s="588"/>
      <c r="AG98" s="589"/>
      <c r="AH98" s="39"/>
      <c r="AI98" s="158"/>
      <c r="AJ98" s="77"/>
    </row>
    <row r="99" spans="2:36" ht="5.25" customHeight="1" x14ac:dyDescent="0.15">
      <c r="B99" s="38"/>
      <c r="C99" s="617"/>
      <c r="D99" s="617"/>
      <c r="E99" s="617"/>
      <c r="F99" s="617"/>
      <c r="G99" s="617"/>
      <c r="H99" s="617"/>
      <c r="I99" s="617"/>
      <c r="J99" s="617"/>
      <c r="K99" s="617"/>
      <c r="L99" s="617"/>
      <c r="M99" s="617"/>
      <c r="N99" s="617"/>
      <c r="O99" s="617"/>
      <c r="P99" s="617"/>
      <c r="Q99" s="617"/>
      <c r="R99" s="223"/>
      <c r="S99" s="223"/>
      <c r="T99" s="223"/>
      <c r="U99" s="223"/>
      <c r="V99" s="223"/>
      <c r="W99" s="223"/>
      <c r="X99" s="223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4"/>
    </row>
    <row r="100" spans="2:36" ht="3.75" customHeight="1" x14ac:dyDescent="0.15">
      <c r="B100" s="38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60"/>
      <c r="AI100" s="144"/>
    </row>
    <row r="101" spans="2:36" ht="9.75" hidden="1" customHeight="1" x14ac:dyDescent="0.15">
      <c r="B101" s="38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141"/>
      <c r="Z101" s="141"/>
      <c r="AA101" s="141"/>
      <c r="AB101" s="141"/>
      <c r="AC101" s="141"/>
      <c r="AD101" s="141"/>
      <c r="AE101" s="141"/>
      <c r="AF101" s="141"/>
      <c r="AG101" s="168"/>
      <c r="AH101" s="39"/>
      <c r="AI101" s="144"/>
    </row>
    <row r="102" spans="2:36" ht="7.5" hidden="1" customHeight="1" x14ac:dyDescent="0.15">
      <c r="B102" s="38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141"/>
      <c r="Z102" s="141"/>
      <c r="AA102" s="141"/>
      <c r="AB102" s="141"/>
      <c r="AC102" s="141"/>
      <c r="AD102" s="141"/>
      <c r="AE102" s="141"/>
      <c r="AF102" s="141"/>
      <c r="AG102" s="168"/>
      <c r="AH102" s="39"/>
      <c r="AI102" s="144"/>
    </row>
    <row r="103" spans="2:36" ht="0.75" customHeight="1" x14ac:dyDescent="0.15">
      <c r="B103" s="38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141"/>
      <c r="Z103" s="141"/>
      <c r="AA103" s="141"/>
      <c r="AB103" s="141"/>
      <c r="AC103" s="141"/>
      <c r="AD103" s="141"/>
      <c r="AE103" s="141"/>
      <c r="AF103" s="141"/>
      <c r="AG103" s="182"/>
      <c r="AH103" s="39"/>
      <c r="AI103" s="144"/>
    </row>
    <row r="104" spans="2:36" ht="3.75" hidden="1" customHeight="1" x14ac:dyDescent="0.15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67"/>
      <c r="AH104" s="39"/>
      <c r="AI104" s="144"/>
    </row>
    <row r="105" spans="2:36" ht="1.5" customHeight="1" x14ac:dyDescent="0.15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60"/>
      <c r="AI105" s="144"/>
    </row>
    <row r="106" spans="2:36" ht="15.75" hidden="1" customHeight="1" x14ac:dyDescent="0.15">
      <c r="B106" s="120"/>
      <c r="C106" s="92"/>
      <c r="D106" s="121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113"/>
      <c r="R106" s="113"/>
      <c r="S106" s="113"/>
      <c r="T106" s="113"/>
      <c r="U106" s="113"/>
      <c r="V106" s="113"/>
      <c r="W106" s="113"/>
      <c r="X106" s="113"/>
      <c r="Y106" s="118"/>
      <c r="Z106" s="118"/>
      <c r="AA106" s="118"/>
      <c r="AB106" s="118"/>
      <c r="AC106" s="118"/>
      <c r="AD106" s="118"/>
      <c r="AE106" s="118"/>
      <c r="AF106" s="118"/>
      <c r="AG106" s="167"/>
      <c r="AH106" s="122"/>
      <c r="AI106" s="144"/>
    </row>
    <row r="107" spans="2:36" ht="15.75" hidden="1" customHeight="1" x14ac:dyDescent="0.15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67"/>
      <c r="AH107" s="39"/>
      <c r="AI107" s="144"/>
    </row>
    <row r="108" spans="2:36" ht="15.75" hidden="1" customHeight="1" x14ac:dyDescent="0.15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67"/>
      <c r="AH108" s="39"/>
      <c r="AI108" s="144"/>
    </row>
    <row r="109" spans="2:36" ht="15.75" hidden="1" customHeight="1" x14ac:dyDescent="0.15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67"/>
      <c r="AH109" s="39"/>
      <c r="AI109" s="144"/>
    </row>
    <row r="110" spans="2:36" ht="15.75" hidden="1" customHeight="1" x14ac:dyDescent="0.15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67"/>
      <c r="AH110" s="39"/>
      <c r="AI110" s="144"/>
    </row>
    <row r="111" spans="2:36" ht="15.75" hidden="1" customHeight="1" x14ac:dyDescent="0.15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67"/>
      <c r="AH111" s="39"/>
      <c r="AI111" s="144"/>
    </row>
    <row r="112" spans="2:36" ht="15.75" hidden="1" customHeight="1" x14ac:dyDescent="0.15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67"/>
      <c r="AH112" s="39"/>
      <c r="AI112" s="144"/>
    </row>
    <row r="113" spans="2:35" ht="15.75" hidden="1" customHeight="1" x14ac:dyDescent="0.15">
      <c r="B113" s="120"/>
      <c r="C113" s="92"/>
      <c r="D113" s="12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69"/>
      <c r="AH113" s="122"/>
      <c r="AI113" s="144"/>
    </row>
    <row r="114" spans="2:35" ht="0.75" customHeight="1" x14ac:dyDescent="0.15">
      <c r="B114" s="172"/>
      <c r="C114" s="145"/>
      <c r="D114" s="145"/>
      <c r="E114" s="145"/>
      <c r="F114" s="145"/>
      <c r="G114" s="146"/>
      <c r="H114" s="146"/>
      <c r="I114" s="146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70"/>
      <c r="AH114" s="170"/>
      <c r="AI114" s="77"/>
    </row>
    <row r="115" spans="2:35" ht="15" customHeight="1" x14ac:dyDescent="0.15">
      <c r="B115" s="17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30">
        <v>34335</v>
      </c>
    </row>
    <row r="116" spans="2:35" ht="11.25" customHeight="1" x14ac:dyDescent="0.15">
      <c r="B116" s="38"/>
      <c r="C116" s="5"/>
      <c r="D116" s="5"/>
      <c r="E116" s="5"/>
      <c r="F116" s="5"/>
      <c r="G116" s="417">
        <v>41291.042360185187</v>
      </c>
      <c r="H116" s="417"/>
      <c r="I116" s="417"/>
      <c r="J116" s="417"/>
      <c r="K116" s="44"/>
      <c r="L116" s="421" t="s">
        <v>211</v>
      </c>
      <c r="M116" s="421"/>
      <c r="N116" s="421"/>
      <c r="O116" s="421"/>
      <c r="P116" s="421"/>
      <c r="Q116" s="421"/>
      <c r="R116" s="421"/>
      <c r="S116" s="421"/>
      <c r="T116" s="421"/>
      <c r="U116" s="421"/>
      <c r="V116" s="421"/>
      <c r="W116" s="421"/>
      <c r="X116" s="421"/>
      <c r="Y116" s="421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 x14ac:dyDescent="0.15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 x14ac:dyDescent="0.15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422" t="str">
        <f>L14</f>
        <v>KARTING 2022</v>
      </c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 x14ac:dyDescent="0.15">
      <c r="B119" s="38"/>
      <c r="C119" s="5"/>
      <c r="D119" s="5"/>
      <c r="E119" s="5"/>
      <c r="F119" s="5"/>
      <c r="G119" s="5"/>
      <c r="H119" s="124"/>
      <c r="I119" s="124"/>
      <c r="J119" s="124"/>
      <c r="K119" s="124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124"/>
      <c r="AA119" s="124"/>
      <c r="AB119" s="124"/>
      <c r="AC119" s="124"/>
      <c r="AD119" s="124"/>
      <c r="AE119" s="124"/>
      <c r="AF119" s="124"/>
      <c r="AG119" s="124"/>
      <c r="AH119" s="39"/>
    </row>
    <row r="120" spans="2:35" ht="4.5" customHeight="1" x14ac:dyDescent="0.15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 x14ac:dyDescent="0.15">
      <c r="B121" s="40"/>
      <c r="C121" s="407" t="s">
        <v>20</v>
      </c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9"/>
      <c r="Y121" s="100"/>
      <c r="Z121" s="407" t="s">
        <v>188</v>
      </c>
      <c r="AA121" s="408"/>
      <c r="AB121" s="408"/>
      <c r="AC121" s="408"/>
      <c r="AD121" s="408"/>
      <c r="AE121" s="408"/>
      <c r="AF121" s="408"/>
      <c r="AG121" s="409"/>
      <c r="AH121" s="39"/>
    </row>
    <row r="122" spans="2:35" ht="6.75" customHeight="1" x14ac:dyDescent="0.15">
      <c r="B122" s="40"/>
      <c r="C122" s="411" t="str">
        <f>C18</f>
        <v>INSCRIPCIóN AL CAMPEONATO</v>
      </c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3"/>
      <c r="Y122" s="100"/>
      <c r="Z122" s="423" t="str">
        <f>Z18</f>
        <v>CAMPEONATO</v>
      </c>
      <c r="AA122" s="424"/>
      <c r="AB122" s="424"/>
      <c r="AC122" s="424"/>
      <c r="AD122" s="424"/>
      <c r="AE122" s="424"/>
      <c r="AF122" s="424"/>
      <c r="AG122" s="425"/>
      <c r="AH122" s="39"/>
    </row>
    <row r="123" spans="2:35" ht="13.5" customHeight="1" x14ac:dyDescent="0.15">
      <c r="B123" s="40"/>
      <c r="C123" s="414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  <c r="T123" s="415"/>
      <c r="U123" s="415"/>
      <c r="V123" s="415"/>
      <c r="W123" s="415"/>
      <c r="X123" s="416"/>
      <c r="Y123" s="100"/>
      <c r="Z123" s="426"/>
      <c r="AA123" s="427"/>
      <c r="AB123" s="427"/>
      <c r="AC123" s="427"/>
      <c r="AD123" s="427"/>
      <c r="AE123" s="427"/>
      <c r="AF123" s="427"/>
      <c r="AG123" s="428"/>
      <c r="AH123" s="39"/>
    </row>
    <row r="124" spans="2:35" ht="13.5" customHeight="1" thickBot="1" x14ac:dyDescent="0.2">
      <c r="B124" s="4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65"/>
      <c r="AA124" s="165"/>
      <c r="AB124" s="165"/>
      <c r="AC124" s="165"/>
      <c r="AD124" s="165"/>
      <c r="AE124" s="165"/>
      <c r="AF124" s="165"/>
      <c r="AG124" s="165"/>
      <c r="AH124" s="39"/>
    </row>
    <row r="125" spans="2:35" ht="6.75" customHeight="1" x14ac:dyDescent="0.15">
      <c r="B125" s="38"/>
      <c r="C125" s="658" t="s">
        <v>186</v>
      </c>
      <c r="D125" s="658"/>
      <c r="E125" s="658"/>
      <c r="F125" s="658"/>
      <c r="G125" s="563" t="str">
        <f>CONCATENATE(D44," ",L44," ",V44)</f>
        <v xml:space="preserve">  </v>
      </c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563"/>
      <c r="X125" s="563"/>
      <c r="Y125" s="185"/>
      <c r="Z125" s="570" t="s">
        <v>253</v>
      </c>
      <c r="AA125" s="571"/>
      <c r="AB125" s="571"/>
      <c r="AC125" s="572"/>
      <c r="AD125" s="176"/>
      <c r="AE125" s="435" t="s">
        <v>178</v>
      </c>
      <c r="AF125" s="436"/>
      <c r="AG125" s="437"/>
      <c r="AH125" s="39"/>
    </row>
    <row r="126" spans="2:35" ht="6.75" customHeight="1" thickBot="1" x14ac:dyDescent="0.2">
      <c r="B126" s="38"/>
      <c r="C126" s="658"/>
      <c r="D126" s="658"/>
      <c r="E126" s="658"/>
      <c r="F126" s="658"/>
      <c r="G126" s="563"/>
      <c r="H126" s="563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563"/>
      <c r="U126" s="563"/>
      <c r="V126" s="563"/>
      <c r="W126" s="563"/>
      <c r="X126" s="563"/>
      <c r="Y126" s="185"/>
      <c r="Z126" s="573"/>
      <c r="AA126" s="574"/>
      <c r="AB126" s="574"/>
      <c r="AC126" s="575"/>
      <c r="AD126" s="176"/>
      <c r="AE126" s="438"/>
      <c r="AF126" s="439"/>
      <c r="AG126" s="440"/>
      <c r="AH126" s="39"/>
    </row>
    <row r="127" spans="2:35" ht="6.75" customHeight="1" x14ac:dyDescent="0.15">
      <c r="B127" s="38"/>
      <c r="C127" s="658"/>
      <c r="D127" s="658"/>
      <c r="E127" s="658"/>
      <c r="F127" s="658"/>
      <c r="G127" s="563"/>
      <c r="H127" s="563"/>
      <c r="I127" s="563"/>
      <c r="J127" s="563"/>
      <c r="K127" s="563"/>
      <c r="L127" s="563"/>
      <c r="M127" s="563"/>
      <c r="N127" s="563"/>
      <c r="O127" s="563"/>
      <c r="P127" s="563"/>
      <c r="Q127" s="563"/>
      <c r="R127" s="563"/>
      <c r="S127" s="563"/>
      <c r="T127" s="563"/>
      <c r="U127" s="563"/>
      <c r="V127" s="563"/>
      <c r="W127" s="563"/>
      <c r="X127" s="563"/>
      <c r="Y127" s="185"/>
      <c r="Z127" s="620" t="str">
        <f>CONCATENATE(Q68," ",U68)</f>
        <v xml:space="preserve"> </v>
      </c>
      <c r="AA127" s="621"/>
      <c r="AB127" s="621"/>
      <c r="AC127" s="622"/>
      <c r="AD127" s="177"/>
      <c r="AE127" s="564">
        <f>W68</f>
        <v>0</v>
      </c>
      <c r="AF127" s="565"/>
      <c r="AG127" s="566"/>
      <c r="AH127" s="39"/>
    </row>
    <row r="128" spans="2:35" ht="6.75" customHeight="1" x14ac:dyDescent="0.15">
      <c r="B128" s="38"/>
      <c r="C128" s="174"/>
      <c r="D128" s="174"/>
      <c r="E128" s="174"/>
      <c r="F128" s="174"/>
      <c r="G128" s="174"/>
      <c r="H128" s="174"/>
      <c r="I128" s="174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623"/>
      <c r="AA128" s="624"/>
      <c r="AB128" s="624"/>
      <c r="AC128" s="625"/>
      <c r="AD128" s="177"/>
      <c r="AE128" s="564"/>
      <c r="AF128" s="565"/>
      <c r="AG128" s="566"/>
      <c r="AH128" s="39"/>
    </row>
    <row r="129" spans="1:36" ht="6.75" customHeight="1" x14ac:dyDescent="0.15">
      <c r="B129" s="38"/>
      <c r="C129" s="657" t="s">
        <v>241</v>
      </c>
      <c r="D129" s="657"/>
      <c r="E129" s="657"/>
      <c r="F129" s="657"/>
      <c r="G129" s="562" t="str">
        <f>CONCATENATE(C64," ",C66)</f>
        <v xml:space="preserve"> </v>
      </c>
      <c r="H129" s="562"/>
      <c r="I129" s="562"/>
      <c r="J129" s="562"/>
      <c r="K129" s="562"/>
      <c r="L129" s="562"/>
      <c r="M129" s="562"/>
      <c r="N129" s="562"/>
      <c r="O129" s="562"/>
      <c r="P129" s="562"/>
      <c r="Q129" s="562"/>
      <c r="R129" s="562"/>
      <c r="S129" s="562"/>
      <c r="T129" s="562"/>
      <c r="U129" s="562"/>
      <c r="V129" s="562"/>
      <c r="W129" s="562"/>
      <c r="X129" s="562"/>
      <c r="Y129" s="183"/>
      <c r="Z129" s="623"/>
      <c r="AA129" s="624"/>
      <c r="AB129" s="624"/>
      <c r="AC129" s="625"/>
      <c r="AD129" s="177"/>
      <c r="AE129" s="564"/>
      <c r="AF129" s="565"/>
      <c r="AG129" s="566"/>
      <c r="AH129" s="39"/>
    </row>
    <row r="130" spans="1:36" ht="6.75" customHeight="1" x14ac:dyDescent="0.15">
      <c r="B130" s="38"/>
      <c r="C130" s="657"/>
      <c r="D130" s="657"/>
      <c r="E130" s="657"/>
      <c r="F130" s="657"/>
      <c r="G130" s="562"/>
      <c r="H130" s="562"/>
      <c r="I130" s="562"/>
      <c r="J130" s="562"/>
      <c r="K130" s="562"/>
      <c r="L130" s="562"/>
      <c r="M130" s="562"/>
      <c r="N130" s="562"/>
      <c r="O130" s="562"/>
      <c r="P130" s="562"/>
      <c r="Q130" s="562"/>
      <c r="R130" s="562"/>
      <c r="S130" s="562"/>
      <c r="T130" s="562"/>
      <c r="U130" s="562"/>
      <c r="V130" s="562"/>
      <c r="W130" s="562"/>
      <c r="X130" s="562"/>
      <c r="Y130" s="183"/>
      <c r="Z130" s="623"/>
      <c r="AA130" s="624"/>
      <c r="AB130" s="624"/>
      <c r="AC130" s="625"/>
      <c r="AD130" s="177"/>
      <c r="AE130" s="564"/>
      <c r="AF130" s="565"/>
      <c r="AG130" s="566"/>
      <c r="AH130" s="39"/>
    </row>
    <row r="131" spans="1:36" ht="6" customHeight="1" x14ac:dyDescent="0.15">
      <c r="B131" s="38"/>
      <c r="C131" s="657"/>
      <c r="D131" s="657"/>
      <c r="E131" s="657"/>
      <c r="F131" s="657"/>
      <c r="G131" s="562"/>
      <c r="H131" s="562"/>
      <c r="I131" s="562"/>
      <c r="J131" s="562"/>
      <c r="K131" s="562"/>
      <c r="L131" s="562"/>
      <c r="M131" s="562"/>
      <c r="N131" s="562"/>
      <c r="O131" s="562"/>
      <c r="P131" s="562"/>
      <c r="Q131" s="562"/>
      <c r="R131" s="562"/>
      <c r="S131" s="562"/>
      <c r="T131" s="562"/>
      <c r="U131" s="562"/>
      <c r="V131" s="562"/>
      <c r="W131" s="562"/>
      <c r="X131" s="562"/>
      <c r="Y131" s="183"/>
      <c r="Z131" s="623"/>
      <c r="AA131" s="624"/>
      <c r="AB131" s="624"/>
      <c r="AC131" s="625"/>
      <c r="AD131" s="177"/>
      <c r="AE131" s="564"/>
      <c r="AF131" s="565"/>
      <c r="AG131" s="566"/>
      <c r="AH131" s="39"/>
    </row>
    <row r="132" spans="1:36" ht="6" customHeight="1" thickBot="1" x14ac:dyDescent="0.2">
      <c r="B132" s="38"/>
      <c r="C132" s="657"/>
      <c r="D132" s="657"/>
      <c r="E132" s="657"/>
      <c r="F132" s="657"/>
      <c r="G132" s="562"/>
      <c r="H132" s="562"/>
      <c r="I132" s="562"/>
      <c r="J132" s="562"/>
      <c r="K132" s="562"/>
      <c r="L132" s="562"/>
      <c r="M132" s="562"/>
      <c r="N132" s="562"/>
      <c r="O132" s="562"/>
      <c r="P132" s="562"/>
      <c r="Q132" s="562"/>
      <c r="R132" s="562"/>
      <c r="S132" s="562"/>
      <c r="T132" s="562"/>
      <c r="U132" s="562"/>
      <c r="V132" s="562"/>
      <c r="W132" s="562"/>
      <c r="X132" s="562"/>
      <c r="Y132" s="184"/>
      <c r="Z132" s="626"/>
      <c r="AA132" s="627"/>
      <c r="AB132" s="627"/>
      <c r="AC132" s="628"/>
      <c r="AD132" s="177"/>
      <c r="AE132" s="567"/>
      <c r="AF132" s="568"/>
      <c r="AG132" s="569"/>
      <c r="AH132" s="39"/>
    </row>
    <row r="133" spans="1:36" ht="5.25" customHeight="1" x14ac:dyDescent="0.15">
      <c r="B133" s="4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65"/>
      <c r="AA133" s="165"/>
      <c r="AB133" s="165"/>
      <c r="AC133" s="165"/>
      <c r="AD133" s="165"/>
      <c r="AE133" s="165"/>
      <c r="AF133" s="165"/>
      <c r="AG133" s="165"/>
      <c r="AH133" s="39"/>
    </row>
    <row r="134" spans="1:36" ht="4.5" customHeight="1" x14ac:dyDescent="0.15">
      <c r="B134" s="40"/>
      <c r="C134" s="20"/>
      <c r="D134" s="20"/>
      <c r="E134" s="20"/>
      <c r="F134" s="20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20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39"/>
    </row>
    <row r="135" spans="1:36" ht="22.5" customHeight="1" x14ac:dyDescent="0.15">
      <c r="A135" s="144"/>
      <c r="B135" s="38"/>
      <c r="C135" s="665" t="s">
        <v>228</v>
      </c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39"/>
    </row>
    <row r="136" spans="1:36" ht="3" customHeight="1" x14ac:dyDescent="0.15">
      <c r="A136" s="144"/>
      <c r="B136" s="38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39"/>
    </row>
    <row r="137" spans="1:36" s="77" customFormat="1" ht="12" customHeight="1" x14ac:dyDescent="0.15">
      <c r="A137" s="144"/>
      <c r="B137" s="38"/>
      <c r="C137" s="619" t="s">
        <v>230</v>
      </c>
      <c r="D137" s="619"/>
      <c r="E137" s="619"/>
      <c r="F137" s="619"/>
      <c r="G137" s="619"/>
      <c r="H137" s="619"/>
      <c r="I137" s="619"/>
      <c r="J137" s="619"/>
      <c r="K137" s="619"/>
      <c r="L137" s="619"/>
      <c r="M137" s="619"/>
      <c r="N137" s="619"/>
      <c r="O137" s="619"/>
      <c r="P137" s="619"/>
      <c r="Q137" s="619"/>
      <c r="R137" s="619"/>
      <c r="S137" s="619"/>
      <c r="T137" s="619"/>
      <c r="U137" s="619"/>
      <c r="V137" s="619"/>
      <c r="W137" s="619"/>
      <c r="X137" s="619"/>
      <c r="Y137" s="619"/>
      <c r="Z137" s="619"/>
      <c r="AA137" s="619"/>
      <c r="AB137" s="619"/>
      <c r="AC137" s="619"/>
      <c r="AD137" s="619"/>
      <c r="AE137" s="619"/>
      <c r="AF137" s="619"/>
      <c r="AG137" s="619"/>
      <c r="AH137" s="39"/>
    </row>
    <row r="138" spans="1:36" s="77" customFormat="1" ht="12" customHeight="1" x14ac:dyDescent="0.15">
      <c r="A138" s="144"/>
      <c r="B138" s="38"/>
      <c r="C138" s="157"/>
      <c r="D138" s="360" t="s">
        <v>266</v>
      </c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360"/>
      <c r="P138" s="360"/>
      <c r="Q138" s="360"/>
      <c r="R138" s="360"/>
      <c r="S138" s="360"/>
      <c r="T138" s="360"/>
      <c r="U138" s="360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157"/>
      <c r="AH138" s="39"/>
    </row>
    <row r="139" spans="1:36" s="77" customFormat="1" ht="15" customHeight="1" x14ac:dyDescent="0.15">
      <c r="A139" s="144"/>
      <c r="B139" s="38"/>
      <c r="C139" s="357" t="s">
        <v>231</v>
      </c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9"/>
      <c r="Q139" s="287" t="s">
        <v>186</v>
      </c>
      <c r="R139" s="288"/>
      <c r="S139" s="288"/>
      <c r="T139" s="288"/>
      <c r="U139" s="288"/>
      <c r="V139" s="288"/>
      <c r="W139" s="288"/>
      <c r="X139" s="288"/>
      <c r="Y139" s="289"/>
      <c r="Z139" s="585" t="s">
        <v>339</v>
      </c>
      <c r="AA139" s="586"/>
      <c r="AB139" s="586"/>
      <c r="AC139" s="586"/>
      <c r="AD139" s="586"/>
      <c r="AE139" s="586"/>
      <c r="AF139" s="586"/>
      <c r="AG139" s="587"/>
      <c r="AH139" s="39"/>
    </row>
    <row r="140" spans="1:36" s="77" customFormat="1" ht="15" customHeight="1" x14ac:dyDescent="0.15">
      <c r="A140" s="144"/>
      <c r="B140" s="38"/>
      <c r="C140" s="321" t="s">
        <v>338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3"/>
      <c r="Q140" s="324" t="s">
        <v>249</v>
      </c>
      <c r="R140" s="325"/>
      <c r="S140" s="295"/>
      <c r="T140" s="295"/>
      <c r="U140" s="295"/>
      <c r="V140" s="295"/>
      <c r="W140" s="295"/>
      <c r="X140" s="295"/>
      <c r="Y140" s="296"/>
      <c r="Z140" s="324" t="s">
        <v>249</v>
      </c>
      <c r="AA140" s="325"/>
      <c r="AB140" s="295"/>
      <c r="AC140" s="295"/>
      <c r="AD140" s="295"/>
      <c r="AE140" s="295"/>
      <c r="AF140" s="295"/>
      <c r="AG140" s="296"/>
      <c r="AH140" s="39"/>
    </row>
    <row r="141" spans="1:36" s="77" customFormat="1" ht="15" customHeight="1" x14ac:dyDescent="0.15">
      <c r="A141" s="144"/>
      <c r="B141" s="38"/>
      <c r="C141" s="321" t="s">
        <v>340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3"/>
      <c r="Q141" s="559" t="s">
        <v>229</v>
      </c>
      <c r="R141" s="560"/>
      <c r="S141" s="560"/>
      <c r="T141" s="560"/>
      <c r="U141" s="560"/>
      <c r="V141" s="560"/>
      <c r="W141" s="560"/>
      <c r="X141" s="560"/>
      <c r="Y141" s="561"/>
      <c r="Z141" s="294" t="s">
        <v>229</v>
      </c>
      <c r="AA141" s="295"/>
      <c r="AB141" s="295"/>
      <c r="AC141" s="295"/>
      <c r="AD141" s="295"/>
      <c r="AE141" s="295"/>
      <c r="AF141" s="295"/>
      <c r="AG141" s="296"/>
      <c r="AH141" s="39"/>
    </row>
    <row r="142" spans="1:36" customFormat="1" ht="6" customHeight="1" x14ac:dyDescent="0.15">
      <c r="A142" s="144"/>
      <c r="B142" s="178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80"/>
      <c r="AI142" s="77"/>
      <c r="AJ142" s="77"/>
    </row>
    <row r="143" spans="1:36" s="77" customFormat="1" ht="15" customHeight="1" x14ac:dyDescent="0.15">
      <c r="A143" s="144"/>
      <c r="B143" s="38"/>
      <c r="C143" s="576" t="s">
        <v>341</v>
      </c>
      <c r="D143" s="577"/>
      <c r="E143" s="577"/>
      <c r="F143" s="577"/>
      <c r="G143" s="577"/>
      <c r="H143" s="577"/>
      <c r="I143" s="577"/>
      <c r="J143" s="577"/>
      <c r="K143" s="577"/>
      <c r="L143" s="578"/>
      <c r="M143" s="290" t="s">
        <v>232</v>
      </c>
      <c r="N143" s="290"/>
      <c r="O143" s="290"/>
      <c r="P143" s="290"/>
      <c r="Q143" s="294"/>
      <c r="R143" s="295"/>
      <c r="S143" s="295"/>
      <c r="T143" s="295"/>
      <c r="U143" s="295"/>
      <c r="V143" s="295"/>
      <c r="W143" s="295"/>
      <c r="X143" s="295"/>
      <c r="Y143" s="296"/>
      <c r="Z143" s="294"/>
      <c r="AA143" s="295"/>
      <c r="AB143" s="295"/>
      <c r="AC143" s="295"/>
      <c r="AD143" s="295"/>
      <c r="AE143" s="295"/>
      <c r="AF143" s="295"/>
      <c r="AG143" s="296"/>
      <c r="AH143" s="39"/>
    </row>
    <row r="144" spans="1:36" s="77" customFormat="1" ht="15" customHeight="1" x14ac:dyDescent="0.15">
      <c r="A144" s="144"/>
      <c r="B144" s="38"/>
      <c r="C144" s="579"/>
      <c r="D144" s="580"/>
      <c r="E144" s="580"/>
      <c r="F144" s="580"/>
      <c r="G144" s="580"/>
      <c r="H144" s="580"/>
      <c r="I144" s="580"/>
      <c r="J144" s="580"/>
      <c r="K144" s="580"/>
      <c r="L144" s="581"/>
      <c r="M144" s="290" t="s">
        <v>106</v>
      </c>
      <c r="N144" s="290"/>
      <c r="O144" s="290"/>
      <c r="P144" s="290"/>
      <c r="Q144" s="294"/>
      <c r="R144" s="295"/>
      <c r="S144" s="295"/>
      <c r="T144" s="295"/>
      <c r="U144" s="295"/>
      <c r="V144" s="295"/>
      <c r="W144" s="295"/>
      <c r="X144" s="295"/>
      <c r="Y144" s="296"/>
      <c r="Z144" s="294"/>
      <c r="AA144" s="295"/>
      <c r="AB144" s="295"/>
      <c r="AC144" s="295"/>
      <c r="AD144" s="295"/>
      <c r="AE144" s="295"/>
      <c r="AF144" s="295"/>
      <c r="AG144" s="296"/>
      <c r="AH144" s="39"/>
    </row>
    <row r="145" spans="1:36" s="77" customFormat="1" ht="15" customHeight="1" x14ac:dyDescent="0.15">
      <c r="A145" s="144"/>
      <c r="B145" s="38"/>
      <c r="C145" s="582"/>
      <c r="D145" s="583"/>
      <c r="E145" s="583"/>
      <c r="F145" s="583"/>
      <c r="G145" s="583"/>
      <c r="H145" s="583"/>
      <c r="I145" s="583"/>
      <c r="J145" s="583"/>
      <c r="K145" s="583"/>
      <c r="L145" s="584"/>
      <c r="M145" s="290" t="s">
        <v>107</v>
      </c>
      <c r="N145" s="290"/>
      <c r="O145" s="290"/>
      <c r="P145" s="290"/>
      <c r="Q145" s="294"/>
      <c r="R145" s="295"/>
      <c r="S145" s="295"/>
      <c r="T145" s="295"/>
      <c r="U145" s="295"/>
      <c r="V145" s="295"/>
      <c r="W145" s="295"/>
      <c r="X145" s="295"/>
      <c r="Y145" s="296"/>
      <c r="Z145" s="294"/>
      <c r="AA145" s="295"/>
      <c r="AB145" s="295"/>
      <c r="AC145" s="295"/>
      <c r="AD145" s="295"/>
      <c r="AE145" s="295"/>
      <c r="AF145" s="295"/>
      <c r="AG145" s="296"/>
      <c r="AH145" s="39"/>
    </row>
    <row r="146" spans="1:36" customFormat="1" ht="6" customHeight="1" x14ac:dyDescent="0.15">
      <c r="A146" s="144"/>
      <c r="B146" s="178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81"/>
      <c r="N146" s="181"/>
      <c r="O146" s="181"/>
      <c r="P146" s="181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80"/>
      <c r="AI146" s="77"/>
      <c r="AJ146" s="77"/>
    </row>
    <row r="147" spans="1:36" s="77" customFormat="1" ht="15" customHeight="1" x14ac:dyDescent="0.15">
      <c r="A147" s="144"/>
      <c r="B147" s="38"/>
      <c r="C147" s="309" t="s">
        <v>343</v>
      </c>
      <c r="D147" s="310"/>
      <c r="E147" s="310"/>
      <c r="F147" s="310"/>
      <c r="G147" s="310"/>
      <c r="H147" s="310"/>
      <c r="I147" s="310"/>
      <c r="J147" s="310"/>
      <c r="K147" s="310"/>
      <c r="L147" s="311"/>
      <c r="M147" s="290" t="s">
        <v>232</v>
      </c>
      <c r="N147" s="290"/>
      <c r="O147" s="290"/>
      <c r="P147" s="290"/>
      <c r="Q147" s="294"/>
      <c r="R147" s="295"/>
      <c r="S147" s="295"/>
      <c r="T147" s="295"/>
      <c r="U147" s="295"/>
      <c r="V147" s="295"/>
      <c r="W147" s="295"/>
      <c r="X147" s="295"/>
      <c r="Y147" s="296"/>
      <c r="Z147" s="294"/>
      <c r="AA147" s="295"/>
      <c r="AB147" s="295"/>
      <c r="AC147" s="295"/>
      <c r="AD147" s="295"/>
      <c r="AE147" s="295"/>
      <c r="AF147" s="295"/>
      <c r="AG147" s="296"/>
      <c r="AH147" s="39"/>
    </row>
    <row r="148" spans="1:36" s="77" customFormat="1" ht="15" customHeight="1" x14ac:dyDescent="0.15">
      <c r="A148" s="144"/>
      <c r="B148" s="38"/>
      <c r="C148" s="312"/>
      <c r="D148" s="313"/>
      <c r="E148" s="313"/>
      <c r="F148" s="313"/>
      <c r="G148" s="313"/>
      <c r="H148" s="313"/>
      <c r="I148" s="313"/>
      <c r="J148" s="313"/>
      <c r="K148" s="313"/>
      <c r="L148" s="314"/>
      <c r="M148" s="290" t="s">
        <v>106</v>
      </c>
      <c r="N148" s="290"/>
      <c r="O148" s="290"/>
      <c r="P148" s="290"/>
      <c r="Q148" s="294"/>
      <c r="R148" s="295"/>
      <c r="S148" s="295"/>
      <c r="T148" s="295"/>
      <c r="U148" s="295"/>
      <c r="V148" s="295"/>
      <c r="W148" s="295"/>
      <c r="X148" s="295"/>
      <c r="Y148" s="296"/>
      <c r="Z148" s="294"/>
      <c r="AA148" s="295"/>
      <c r="AB148" s="295"/>
      <c r="AC148" s="295"/>
      <c r="AD148" s="295"/>
      <c r="AE148" s="295"/>
      <c r="AF148" s="295"/>
      <c r="AG148" s="296"/>
      <c r="AH148" s="39"/>
    </row>
    <row r="149" spans="1:36" s="77" customFormat="1" ht="15" customHeight="1" x14ac:dyDescent="0.15">
      <c r="A149" s="144"/>
      <c r="B149" s="38"/>
      <c r="C149" s="315"/>
      <c r="D149" s="316"/>
      <c r="E149" s="316"/>
      <c r="F149" s="316"/>
      <c r="G149" s="316"/>
      <c r="H149" s="316"/>
      <c r="I149" s="316"/>
      <c r="J149" s="316"/>
      <c r="K149" s="316"/>
      <c r="L149" s="317"/>
      <c r="M149" s="290" t="s">
        <v>107</v>
      </c>
      <c r="N149" s="290"/>
      <c r="O149" s="290"/>
      <c r="P149" s="290"/>
      <c r="Q149" s="294"/>
      <c r="R149" s="295"/>
      <c r="S149" s="295"/>
      <c r="T149" s="295"/>
      <c r="U149" s="295"/>
      <c r="V149" s="295"/>
      <c r="W149" s="295"/>
      <c r="X149" s="295"/>
      <c r="Y149" s="296"/>
      <c r="Z149" s="294"/>
      <c r="AA149" s="295"/>
      <c r="AB149" s="295"/>
      <c r="AC149" s="295"/>
      <c r="AD149" s="295"/>
      <c r="AE149" s="295"/>
      <c r="AF149" s="295"/>
      <c r="AG149" s="296"/>
      <c r="AH149" s="39"/>
    </row>
    <row r="150" spans="1:36" ht="15" customHeight="1" x14ac:dyDescent="0.15">
      <c r="A150" s="144"/>
      <c r="B150" s="38"/>
      <c r="C150" s="320" t="s">
        <v>342</v>
      </c>
      <c r="D150" s="320"/>
      <c r="E150" s="320"/>
      <c r="F150" s="320"/>
      <c r="G150" s="320"/>
      <c r="H150" s="320"/>
      <c r="I150" s="320"/>
      <c r="J150" s="320"/>
      <c r="K150" s="320"/>
      <c r="L150" s="320"/>
      <c r="M150" s="290" t="s">
        <v>354</v>
      </c>
      <c r="N150" s="290"/>
      <c r="O150" s="290"/>
      <c r="P150" s="290"/>
      <c r="Q150" s="294"/>
      <c r="R150" s="295"/>
      <c r="S150" s="295"/>
      <c r="T150" s="295"/>
      <c r="U150" s="295"/>
      <c r="V150" s="295"/>
      <c r="W150" s="295"/>
      <c r="X150" s="295"/>
      <c r="Y150" s="296"/>
      <c r="Z150" s="294"/>
      <c r="AA150" s="295"/>
      <c r="AB150" s="295"/>
      <c r="AC150" s="295"/>
      <c r="AD150" s="295"/>
      <c r="AE150" s="295"/>
      <c r="AF150" s="295"/>
      <c r="AG150" s="296"/>
      <c r="AH150" s="39"/>
    </row>
    <row r="151" spans="1:36" customFormat="1" ht="6" customHeight="1" x14ac:dyDescent="0.15">
      <c r="A151" s="144"/>
      <c r="B151" s="178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80"/>
      <c r="AI151" s="77"/>
      <c r="AJ151" s="77"/>
    </row>
    <row r="152" spans="1:36" ht="15" customHeight="1" x14ac:dyDescent="0.15">
      <c r="A152" s="144"/>
      <c r="B152" s="38"/>
      <c r="C152" s="318" t="s">
        <v>233</v>
      </c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9"/>
    </row>
    <row r="153" spans="1:36" customFormat="1" ht="6" customHeight="1" x14ac:dyDescent="0.15">
      <c r="A153" s="144"/>
      <c r="B153" s="178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80"/>
      <c r="AI153" s="77"/>
      <c r="AJ153" s="77"/>
    </row>
    <row r="154" spans="1:36" ht="15" customHeight="1" x14ac:dyDescent="0.15">
      <c r="A154" s="144"/>
      <c r="B154" s="38"/>
      <c r="C154" s="306" t="s">
        <v>234</v>
      </c>
      <c r="D154" s="307"/>
      <c r="E154" s="308"/>
      <c r="F154" s="306" t="s">
        <v>344</v>
      </c>
      <c r="G154" s="307"/>
      <c r="H154" s="307"/>
      <c r="I154" s="307"/>
      <c r="J154" s="307"/>
      <c r="K154" s="308"/>
      <c r="L154" s="306" t="s">
        <v>345</v>
      </c>
      <c r="M154" s="307"/>
      <c r="N154" s="307"/>
      <c r="O154" s="307"/>
      <c r="P154" s="308"/>
      <c r="Q154" s="306" t="s">
        <v>333</v>
      </c>
      <c r="R154" s="307"/>
      <c r="S154" s="307"/>
      <c r="T154" s="307"/>
      <c r="U154" s="308"/>
      <c r="V154" s="306" t="s">
        <v>346</v>
      </c>
      <c r="W154" s="307"/>
      <c r="X154" s="307"/>
      <c r="Y154" s="307"/>
      <c r="Z154" s="307"/>
      <c r="AA154" s="308"/>
      <c r="AB154" s="306"/>
      <c r="AC154" s="307"/>
      <c r="AD154" s="307"/>
      <c r="AE154" s="307"/>
      <c r="AF154" s="307"/>
      <c r="AG154" s="308"/>
      <c r="AH154" s="39"/>
    </row>
    <row r="155" spans="1:36" ht="15" customHeight="1" x14ac:dyDescent="0.15">
      <c r="B155" s="38"/>
      <c r="C155" s="279" t="s">
        <v>106</v>
      </c>
      <c r="D155" s="280"/>
      <c r="E155" s="281"/>
      <c r="F155" s="294"/>
      <c r="G155" s="295"/>
      <c r="H155" s="295"/>
      <c r="I155" s="295"/>
      <c r="J155" s="295"/>
      <c r="K155" s="296"/>
      <c r="L155" s="294"/>
      <c r="M155" s="295"/>
      <c r="N155" s="295"/>
      <c r="O155" s="295"/>
      <c r="P155" s="295"/>
      <c r="Q155" s="279" t="s">
        <v>235</v>
      </c>
      <c r="R155" s="280"/>
      <c r="S155" s="280"/>
      <c r="T155" s="280"/>
      <c r="U155" s="281"/>
      <c r="V155" s="294"/>
      <c r="W155" s="295"/>
      <c r="X155" s="295"/>
      <c r="Y155" s="295"/>
      <c r="Z155" s="295"/>
      <c r="AA155" s="296"/>
      <c r="AB155" s="294"/>
      <c r="AC155" s="295"/>
      <c r="AD155" s="295"/>
      <c r="AE155" s="295"/>
      <c r="AF155" s="295"/>
      <c r="AG155" s="296"/>
      <c r="AH155" s="39"/>
    </row>
    <row r="156" spans="1:36" ht="15" customHeight="1" x14ac:dyDescent="0.15">
      <c r="B156" s="38"/>
      <c r="C156" s="279"/>
      <c r="D156" s="280"/>
      <c r="E156" s="281"/>
      <c r="F156" s="294"/>
      <c r="G156" s="295"/>
      <c r="H156" s="295"/>
      <c r="I156" s="295"/>
      <c r="J156" s="295"/>
      <c r="K156" s="296"/>
      <c r="L156" s="294"/>
      <c r="M156" s="295"/>
      <c r="N156" s="295"/>
      <c r="O156" s="295"/>
      <c r="P156" s="296"/>
      <c r="Q156" s="279" t="s">
        <v>106</v>
      </c>
      <c r="R156" s="280"/>
      <c r="S156" s="280"/>
      <c r="T156" s="280"/>
      <c r="U156" s="281"/>
      <c r="V156" s="294"/>
      <c r="W156" s="295"/>
      <c r="X156" s="295"/>
      <c r="Y156" s="295"/>
      <c r="Z156" s="295"/>
      <c r="AA156" s="296"/>
      <c r="AB156" s="294"/>
      <c r="AC156" s="295"/>
      <c r="AD156" s="295"/>
      <c r="AE156" s="295"/>
      <c r="AF156" s="295"/>
      <c r="AG156" s="296"/>
      <c r="AH156" s="39"/>
    </row>
    <row r="157" spans="1:36" ht="15" customHeight="1" x14ac:dyDescent="0.15">
      <c r="B157" s="38"/>
      <c r="C157" s="279" t="s">
        <v>350</v>
      </c>
      <c r="D157" s="280"/>
      <c r="E157" s="281"/>
      <c r="F157" s="294"/>
      <c r="G157" s="295"/>
      <c r="H157" s="295"/>
      <c r="I157" s="295"/>
      <c r="J157" s="295"/>
      <c r="K157" s="296"/>
      <c r="L157" s="294"/>
      <c r="M157" s="295"/>
      <c r="N157" s="295"/>
      <c r="O157" s="295"/>
      <c r="P157" s="296"/>
      <c r="Q157" s="279" t="s">
        <v>236</v>
      </c>
      <c r="R157" s="280"/>
      <c r="S157" s="280"/>
      <c r="T157" s="280"/>
      <c r="U157" s="281"/>
      <c r="V157" s="294"/>
      <c r="W157" s="295"/>
      <c r="X157" s="295"/>
      <c r="Y157" s="295"/>
      <c r="Z157" s="295"/>
      <c r="AA157" s="296"/>
      <c r="AB157" s="294"/>
      <c r="AC157" s="295"/>
      <c r="AD157" s="295"/>
      <c r="AE157" s="295"/>
      <c r="AF157" s="295"/>
      <c r="AG157" s="296"/>
      <c r="AH157" s="39"/>
    </row>
    <row r="158" spans="1:36" ht="15" customHeight="1" x14ac:dyDescent="0.15">
      <c r="B158" s="38"/>
      <c r="C158" s="279"/>
      <c r="D158" s="280"/>
      <c r="E158" s="281"/>
      <c r="F158" s="294"/>
      <c r="G158" s="295"/>
      <c r="H158" s="295"/>
      <c r="I158" s="295"/>
      <c r="J158" s="295"/>
      <c r="K158" s="296"/>
      <c r="L158" s="294"/>
      <c r="M158" s="295"/>
      <c r="N158" s="295"/>
      <c r="O158" s="295"/>
      <c r="P158" s="296"/>
      <c r="Q158" s="282"/>
      <c r="R158" s="283"/>
      <c r="S158" s="283"/>
      <c r="T158" s="283"/>
      <c r="U158" s="284"/>
      <c r="V158" s="294"/>
      <c r="W158" s="295"/>
      <c r="X158" s="295"/>
      <c r="Y158" s="295"/>
      <c r="Z158" s="295"/>
      <c r="AA158" s="296"/>
      <c r="AB158" s="294"/>
      <c r="AC158" s="295"/>
      <c r="AD158" s="295"/>
      <c r="AE158" s="295"/>
      <c r="AF158" s="295"/>
      <c r="AG158" s="296"/>
      <c r="AH158" s="39"/>
    </row>
    <row r="159" spans="1:36" customFormat="1" ht="6" customHeight="1" x14ac:dyDescent="0.15">
      <c r="A159" s="144"/>
      <c r="B159" s="178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80"/>
      <c r="AI159" s="77"/>
      <c r="AJ159" s="77"/>
    </row>
    <row r="160" spans="1:36" ht="15" customHeight="1" x14ac:dyDescent="0.15">
      <c r="A160" s="144"/>
      <c r="B160" s="38"/>
      <c r="C160" s="297" t="s">
        <v>347</v>
      </c>
      <c r="D160" s="298"/>
      <c r="E160" s="298"/>
      <c r="F160" s="298"/>
      <c r="G160" s="298"/>
      <c r="H160" s="298"/>
      <c r="I160" s="298"/>
      <c r="J160" s="298"/>
      <c r="K160" s="298"/>
      <c r="L160" s="299"/>
      <c r="M160" s="279" t="s">
        <v>348</v>
      </c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1"/>
      <c r="Y160" s="279" t="s">
        <v>349</v>
      </c>
      <c r="Z160" s="280"/>
      <c r="AA160" s="280"/>
      <c r="AB160" s="280"/>
      <c r="AC160" s="280"/>
      <c r="AD160" s="280"/>
      <c r="AE160" s="280"/>
      <c r="AF160" s="280"/>
      <c r="AG160" s="281"/>
      <c r="AH160" s="39"/>
    </row>
    <row r="161" spans="1:36" ht="15" customHeight="1" x14ac:dyDescent="0.15">
      <c r="A161" s="144"/>
      <c r="B161" s="38"/>
      <c r="C161" s="300"/>
      <c r="D161" s="301"/>
      <c r="E161" s="301"/>
      <c r="F161" s="301"/>
      <c r="G161" s="301"/>
      <c r="H161" s="301"/>
      <c r="I161" s="301"/>
      <c r="J161" s="301"/>
      <c r="K161" s="301"/>
      <c r="L161" s="302"/>
      <c r="M161" s="303">
        <f>C70</f>
        <v>0</v>
      </c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5"/>
      <c r="Y161" s="291">
        <f>J70</f>
        <v>0</v>
      </c>
      <c r="Z161" s="292"/>
      <c r="AA161" s="292"/>
      <c r="AB161" s="292"/>
      <c r="AC161" s="292"/>
      <c r="AD161" s="292"/>
      <c r="AE161" s="292"/>
      <c r="AF161" s="292"/>
      <c r="AG161" s="293"/>
      <c r="AH161" s="39"/>
    </row>
    <row r="162" spans="1:36" customFormat="1" ht="6" customHeight="1" x14ac:dyDescent="0.15">
      <c r="A162" s="144"/>
      <c r="B162" s="178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81"/>
      <c r="N162" s="181"/>
      <c r="O162" s="181"/>
      <c r="P162" s="181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80"/>
      <c r="AI162" s="77"/>
      <c r="AJ162" s="77"/>
    </row>
    <row r="163" spans="1:36" ht="15" customHeight="1" x14ac:dyDescent="0.15">
      <c r="A163" s="144"/>
      <c r="B163" s="38"/>
      <c r="C163" s="287"/>
      <c r="D163" s="288"/>
      <c r="E163" s="288"/>
      <c r="F163" s="288"/>
      <c r="G163" s="288"/>
      <c r="H163" s="288"/>
      <c r="I163" s="288"/>
      <c r="J163" s="288"/>
      <c r="K163" s="288"/>
      <c r="L163" s="289"/>
      <c r="M163" s="290"/>
      <c r="N163" s="290"/>
      <c r="O163" s="290"/>
      <c r="P163" s="290"/>
      <c r="Q163" s="294"/>
      <c r="R163" s="295"/>
      <c r="S163" s="295"/>
      <c r="T163" s="295"/>
      <c r="U163" s="295"/>
      <c r="V163" s="295"/>
      <c r="W163" s="295"/>
      <c r="X163" s="296"/>
      <c r="Y163" s="279"/>
      <c r="Z163" s="280"/>
      <c r="AA163" s="280"/>
      <c r="AB163" s="281"/>
      <c r="AC163" s="294"/>
      <c r="AD163" s="295"/>
      <c r="AE163" s="295"/>
      <c r="AF163" s="295"/>
      <c r="AG163" s="296"/>
      <c r="AH163" s="39"/>
    </row>
    <row r="164" spans="1:36" customFormat="1" ht="6" customHeight="1" x14ac:dyDescent="0.15">
      <c r="A164" s="144"/>
      <c r="B164" s="178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80"/>
      <c r="AI164" s="77"/>
      <c r="AJ164" s="77"/>
    </row>
    <row r="165" spans="1:36" ht="15" customHeight="1" x14ac:dyDescent="0.15">
      <c r="A165" s="144"/>
      <c r="B165" s="38"/>
      <c r="C165" s="285" t="s">
        <v>237</v>
      </c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39"/>
    </row>
    <row r="166" spans="1:36" ht="15" customHeight="1" x14ac:dyDescent="0.15">
      <c r="B166" s="38"/>
      <c r="C166" s="282" t="s">
        <v>351</v>
      </c>
      <c r="D166" s="283"/>
      <c r="E166" s="283"/>
      <c r="F166" s="283"/>
      <c r="G166" s="284"/>
      <c r="H166" s="282"/>
      <c r="I166" s="283"/>
      <c r="J166" s="283"/>
      <c r="K166" s="283"/>
      <c r="L166" s="283"/>
      <c r="M166" s="283"/>
      <c r="N166" s="283"/>
      <c r="O166" s="283"/>
      <c r="P166" s="284"/>
      <c r="Q166" s="142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43"/>
      <c r="AH166" s="39"/>
    </row>
    <row r="167" spans="1:36" ht="15" customHeight="1" x14ac:dyDescent="0.15">
      <c r="B167" s="38"/>
      <c r="C167" s="282" t="s">
        <v>352</v>
      </c>
      <c r="D167" s="283"/>
      <c r="E167" s="283"/>
      <c r="F167" s="283"/>
      <c r="G167" s="284"/>
      <c r="H167" s="282"/>
      <c r="I167" s="283"/>
      <c r="J167" s="283"/>
      <c r="K167" s="283"/>
      <c r="L167" s="283"/>
      <c r="M167" s="283"/>
      <c r="N167" s="283"/>
      <c r="O167" s="283"/>
      <c r="P167" s="284"/>
      <c r="Q167" s="38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39"/>
      <c r="AH167" s="39"/>
    </row>
    <row r="168" spans="1:36" ht="15" customHeight="1" x14ac:dyDescent="0.15">
      <c r="B168" s="38"/>
      <c r="C168" s="282" t="s">
        <v>353</v>
      </c>
      <c r="D168" s="283"/>
      <c r="E168" s="283"/>
      <c r="F168" s="283"/>
      <c r="G168" s="284"/>
      <c r="H168" s="282"/>
      <c r="I168" s="283"/>
      <c r="J168" s="283"/>
      <c r="K168" s="283"/>
      <c r="L168" s="283"/>
      <c r="M168" s="283"/>
      <c r="N168" s="283"/>
      <c r="O168" s="283"/>
      <c r="P168" s="284"/>
      <c r="Q168" s="38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39"/>
      <c r="AH168" s="39"/>
    </row>
    <row r="169" spans="1:36" ht="15" customHeight="1" x14ac:dyDescent="0.15">
      <c r="B169" s="38"/>
      <c r="C169" s="282" t="s">
        <v>25</v>
      </c>
      <c r="D169" s="283"/>
      <c r="E169" s="283"/>
      <c r="F169" s="283"/>
      <c r="G169" s="284"/>
      <c r="H169" s="282"/>
      <c r="I169" s="283"/>
      <c r="J169" s="283"/>
      <c r="K169" s="283"/>
      <c r="L169" s="283"/>
      <c r="M169" s="283"/>
      <c r="N169" s="283"/>
      <c r="O169" s="283"/>
      <c r="P169" s="284"/>
      <c r="Q169" s="38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39"/>
      <c r="AH169" s="39"/>
    </row>
    <row r="170" spans="1:36" ht="15" customHeight="1" x14ac:dyDescent="0.15">
      <c r="B170" s="38"/>
      <c r="C170" s="282" t="s">
        <v>40</v>
      </c>
      <c r="D170" s="283"/>
      <c r="E170" s="283"/>
      <c r="F170" s="283"/>
      <c r="G170" s="284"/>
      <c r="H170" s="282"/>
      <c r="I170" s="283"/>
      <c r="J170" s="283"/>
      <c r="K170" s="283"/>
      <c r="L170" s="283"/>
      <c r="M170" s="283"/>
      <c r="N170" s="283"/>
      <c r="O170" s="283"/>
      <c r="P170" s="284"/>
      <c r="Q170" s="38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39"/>
      <c r="AH170" s="39"/>
    </row>
    <row r="171" spans="1:36" ht="15" customHeight="1" x14ac:dyDescent="0.15">
      <c r="B171" s="38"/>
      <c r="C171" s="282" t="s">
        <v>238</v>
      </c>
      <c r="D171" s="283"/>
      <c r="E171" s="283"/>
      <c r="F171" s="283"/>
      <c r="G171" s="284"/>
      <c r="H171" s="282"/>
      <c r="I171" s="283"/>
      <c r="J171" s="283"/>
      <c r="K171" s="283"/>
      <c r="L171" s="283"/>
      <c r="M171" s="283"/>
      <c r="N171" s="283"/>
      <c r="O171" s="283"/>
      <c r="P171" s="284"/>
      <c r="Q171" s="38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39"/>
      <c r="AH171" s="39"/>
    </row>
    <row r="172" spans="1:36" ht="15" customHeight="1" x14ac:dyDescent="0.15">
      <c r="B172" s="38"/>
      <c r="C172" s="282"/>
      <c r="D172" s="283"/>
      <c r="E172" s="283"/>
      <c r="F172" s="283"/>
      <c r="G172" s="284"/>
      <c r="H172" s="162"/>
      <c r="I172" s="282"/>
      <c r="J172" s="283"/>
      <c r="K172" s="283"/>
      <c r="L172" s="283"/>
      <c r="M172" s="283"/>
      <c r="N172" s="284"/>
      <c r="O172" s="282"/>
      <c r="P172" s="284"/>
      <c r="Q172" s="120"/>
      <c r="R172" s="164" t="s">
        <v>252</v>
      </c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22"/>
      <c r="AH172" s="39"/>
    </row>
    <row r="173" spans="1:36" ht="15" customHeight="1" x14ac:dyDescent="0.15">
      <c r="B173" s="38"/>
      <c r="C173" s="163" t="s">
        <v>239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43"/>
      <c r="Q173" s="142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43"/>
      <c r="AH173" s="39"/>
    </row>
    <row r="174" spans="1:36" ht="15" customHeight="1" x14ac:dyDescent="0.15">
      <c r="B174" s="38"/>
      <c r="C174" s="38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39"/>
      <c r="Q174" s="38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39"/>
      <c r="AH174" s="39"/>
    </row>
    <row r="175" spans="1:36" ht="15" customHeight="1" x14ac:dyDescent="0.15">
      <c r="B175" s="38"/>
      <c r="C175" s="38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39"/>
      <c r="Q175" s="38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39"/>
      <c r="AH175" s="39"/>
    </row>
    <row r="176" spans="1:36" ht="15" customHeight="1" x14ac:dyDescent="0.15">
      <c r="B176" s="38"/>
      <c r="C176" s="38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39"/>
      <c r="Q176" s="38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39"/>
      <c r="AH176" s="39"/>
    </row>
    <row r="177" spans="2:34" ht="15" customHeight="1" x14ac:dyDescent="0.15">
      <c r="B177" s="38"/>
      <c r="C177" s="38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39"/>
      <c r="Q177" s="38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39"/>
      <c r="AH177" s="39"/>
    </row>
    <row r="178" spans="2:34" ht="15" customHeight="1" x14ac:dyDescent="0.15">
      <c r="B178" s="38"/>
      <c r="C178" s="38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39"/>
      <c r="Q178" s="38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39"/>
      <c r="AH178" s="39"/>
    </row>
    <row r="179" spans="2:34" ht="15" customHeight="1" x14ac:dyDescent="0.15">
      <c r="B179" s="38"/>
      <c r="C179" s="38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39"/>
      <c r="Q179" s="38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39"/>
      <c r="AH179" s="39"/>
    </row>
    <row r="180" spans="2:34" ht="15" customHeight="1" x14ac:dyDescent="0.15">
      <c r="B180" s="38"/>
      <c r="C180" s="120"/>
      <c r="D180" s="161"/>
      <c r="E180" s="161"/>
      <c r="F180" s="161"/>
      <c r="G180" s="164"/>
      <c r="H180" s="161"/>
      <c r="I180" s="161"/>
      <c r="J180" s="161"/>
      <c r="K180" s="161"/>
      <c r="L180" s="161"/>
      <c r="M180" s="161"/>
      <c r="N180" s="161"/>
      <c r="O180" s="161"/>
      <c r="P180" s="122"/>
      <c r="Q180" s="120"/>
      <c r="R180" s="164" t="s">
        <v>240</v>
      </c>
      <c r="S180" s="164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22"/>
      <c r="AH180" s="39"/>
    </row>
    <row r="181" spans="2:34" ht="15" customHeight="1" x14ac:dyDescent="0.15">
      <c r="B181" s="120"/>
      <c r="C181" s="161"/>
      <c r="D181" s="161"/>
      <c r="E181" s="161"/>
      <c r="F181" s="161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22"/>
    </row>
    <row r="182" spans="2:34" ht="15" customHeight="1" x14ac:dyDescent="0.15"/>
    <row r="183" spans="2:34" ht="15" customHeight="1" x14ac:dyDescent="0.15"/>
    <row r="184" spans="2:34" ht="15" customHeight="1" x14ac:dyDescent="0.15"/>
    <row r="185" spans="2:34" ht="15" customHeight="1" x14ac:dyDescent="0.15"/>
    <row r="186" spans="2:34" ht="15" customHeight="1" x14ac:dyDescent="0.15"/>
    <row r="187" spans="2:34" ht="15" customHeight="1" x14ac:dyDescent="0.15"/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</sheetData>
  <mergeCells count="250">
    <mergeCell ref="Q144:Y144"/>
    <mergeCell ref="C137:AG137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  <mergeCell ref="C135:AG135"/>
    <mergeCell ref="Z144:AG144"/>
    <mergeCell ref="S77:V78"/>
    <mergeCell ref="AA77:AF78"/>
    <mergeCell ref="E76:P76"/>
    <mergeCell ref="C74:AG74"/>
    <mergeCell ref="N86:Q90"/>
    <mergeCell ref="R87:U90"/>
    <mergeCell ref="C81:AG81"/>
    <mergeCell ref="C72:AG72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92:Q99"/>
    <mergeCell ref="I79:P79"/>
    <mergeCell ref="E77:P77"/>
    <mergeCell ref="M145:P145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3:L145"/>
    <mergeCell ref="Q143:Y143"/>
    <mergeCell ref="Z143:AG143"/>
    <mergeCell ref="Q145:Y145"/>
    <mergeCell ref="Z145:AG145"/>
    <mergeCell ref="M143:P143"/>
    <mergeCell ref="M144:P144"/>
    <mergeCell ref="Q139:Y139"/>
    <mergeCell ref="Z139:AG139"/>
    <mergeCell ref="E68:P68"/>
    <mergeCell ref="AD47:AG47"/>
    <mergeCell ref="Q46:U46"/>
    <mergeCell ref="N50:U50"/>
    <mergeCell ref="N65:P65"/>
    <mergeCell ref="Q57:X57"/>
    <mergeCell ref="Q64:Z64"/>
    <mergeCell ref="V59:AG59"/>
    <mergeCell ref="C61:AG61"/>
    <mergeCell ref="Q55:U55"/>
    <mergeCell ref="AA64:AG64"/>
    <mergeCell ref="AF53:AG53"/>
    <mergeCell ref="AF52:AG52"/>
    <mergeCell ref="AD56:AG56"/>
    <mergeCell ref="AD57:AF57"/>
    <mergeCell ref="AD48:AF48"/>
    <mergeCell ref="J57:P57"/>
    <mergeCell ref="V50:AG50"/>
    <mergeCell ref="D50:H50"/>
    <mergeCell ref="J48:P48"/>
    <mergeCell ref="N67:P67"/>
    <mergeCell ref="D59:H59"/>
    <mergeCell ref="Q65:Z66"/>
    <mergeCell ref="AA67:AG67"/>
    <mergeCell ref="J65:M65"/>
    <mergeCell ref="D55:P55"/>
    <mergeCell ref="D57:I57"/>
    <mergeCell ref="D48:I48"/>
    <mergeCell ref="V46:AG46"/>
    <mergeCell ref="L44:U44"/>
    <mergeCell ref="C64:P64"/>
    <mergeCell ref="C66:P66"/>
    <mergeCell ref="C52:C59"/>
    <mergeCell ref="D53:K53"/>
    <mergeCell ref="N59:U59"/>
    <mergeCell ref="V55:AG55"/>
    <mergeCell ref="L53:U53"/>
    <mergeCell ref="V44:AE44"/>
    <mergeCell ref="AF44:AG44"/>
    <mergeCell ref="V53:AE53"/>
    <mergeCell ref="D44:K44"/>
    <mergeCell ref="Y48:AC48"/>
    <mergeCell ref="I59:M59"/>
    <mergeCell ref="Y57:AC57"/>
    <mergeCell ref="AF43:AG43"/>
    <mergeCell ref="J39:P39"/>
    <mergeCell ref="V25:Z27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Y39:AC39"/>
    <mergeCell ref="I41:M41"/>
    <mergeCell ref="C43:C50"/>
    <mergeCell ref="Q48:X48"/>
    <mergeCell ref="I50:M50"/>
    <mergeCell ref="C22:P23"/>
    <mergeCell ref="L12:Y12"/>
    <mergeCell ref="L15:Y15"/>
    <mergeCell ref="L14:Y14"/>
    <mergeCell ref="Z18:AG19"/>
    <mergeCell ref="C24:P25"/>
    <mergeCell ref="R21:AG21"/>
    <mergeCell ref="AE23:AG24"/>
    <mergeCell ref="D41:H41"/>
    <mergeCell ref="N41:U4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D39:I39"/>
    <mergeCell ref="V41:AG41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C140:P140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Q75:AG76"/>
    <mergeCell ref="C79:D79"/>
    <mergeCell ref="W77:X78"/>
    <mergeCell ref="W68:Z70"/>
    <mergeCell ref="J70:P70"/>
    <mergeCell ref="C70:I70"/>
    <mergeCell ref="AA65:AG65"/>
    <mergeCell ref="AA66:AG66"/>
    <mergeCell ref="W67:Z67"/>
    <mergeCell ref="M150:P150"/>
    <mergeCell ref="Q150:Y150"/>
    <mergeCell ref="M148:P148"/>
    <mergeCell ref="Q148:Y148"/>
    <mergeCell ref="Z148:AG148"/>
    <mergeCell ref="C147:L149"/>
    <mergeCell ref="C152:AG152"/>
    <mergeCell ref="Z149:AG149"/>
    <mergeCell ref="Z150:AG150"/>
    <mergeCell ref="M149:P149"/>
    <mergeCell ref="Q149:Y149"/>
    <mergeCell ref="M147:P147"/>
    <mergeCell ref="Q147:Y147"/>
    <mergeCell ref="Z147:AG147"/>
    <mergeCell ref="C150:L150"/>
    <mergeCell ref="C155:E155"/>
    <mergeCell ref="F155:K155"/>
    <mergeCell ref="L155:P155"/>
    <mergeCell ref="Q158:U158"/>
    <mergeCell ref="L157:P157"/>
    <mergeCell ref="AB155:AG155"/>
    <mergeCell ref="C154:E154"/>
    <mergeCell ref="F154:K154"/>
    <mergeCell ref="V157:AA157"/>
    <mergeCell ref="AB157:AG157"/>
    <mergeCell ref="C156:E156"/>
    <mergeCell ref="F156:K156"/>
    <mergeCell ref="L156:P156"/>
    <mergeCell ref="Q155:U155"/>
    <mergeCell ref="V155:AA155"/>
    <mergeCell ref="L154:P154"/>
    <mergeCell ref="Q154:U154"/>
    <mergeCell ref="V154:AA154"/>
    <mergeCell ref="AB154:AG154"/>
    <mergeCell ref="Q156:U156"/>
    <mergeCell ref="V156:AA156"/>
    <mergeCell ref="AB156:AG156"/>
    <mergeCell ref="V158:AA158"/>
    <mergeCell ref="AB158:AG158"/>
    <mergeCell ref="C157:E157"/>
    <mergeCell ref="F157:K157"/>
    <mergeCell ref="C158:E158"/>
    <mergeCell ref="F158:K158"/>
    <mergeCell ref="L158:P158"/>
    <mergeCell ref="Q157:U157"/>
    <mergeCell ref="C167:G167"/>
    <mergeCell ref="C168:G168"/>
    <mergeCell ref="O172:P172"/>
    <mergeCell ref="C172:G172"/>
    <mergeCell ref="I172:N172"/>
    <mergeCell ref="H169:P169"/>
    <mergeCell ref="H170:P170"/>
    <mergeCell ref="H171:P171"/>
    <mergeCell ref="M160:X160"/>
    <mergeCell ref="M161:X161"/>
    <mergeCell ref="H166:P166"/>
    <mergeCell ref="H167:P167"/>
    <mergeCell ref="H168:P168"/>
    <mergeCell ref="Y163:AB163"/>
    <mergeCell ref="C166:G166"/>
    <mergeCell ref="C165:AG165"/>
    <mergeCell ref="C163:L163"/>
    <mergeCell ref="M163:P163"/>
    <mergeCell ref="C171:G171"/>
    <mergeCell ref="Y161:AG161"/>
    <mergeCell ref="AC163:AG163"/>
    <mergeCell ref="Q163:X163"/>
    <mergeCell ref="C160:L161"/>
    <mergeCell ref="C170:G170"/>
    <mergeCell ref="C169:G169"/>
    <mergeCell ref="Y160:AG160"/>
  </mergeCells>
  <phoneticPr fontId="24" type="noConversion"/>
  <conditionalFormatting sqref="D35:P35 D44:K44">
    <cfRule type="expression" dxfId="28" priority="4" stopIfTrue="1">
      <formula>Blanco=TRUE</formula>
    </cfRule>
    <cfRule type="expression" dxfId="27" priority="5" stopIfTrue="1">
      <formula>$D35=""</formula>
    </cfRule>
  </conditionalFormatting>
  <conditionalFormatting sqref="AC68:AG69 AB69">
    <cfRule type="expression" dxfId="26" priority="6" stopIfTrue="1">
      <formula>Trofeo10=TRUE</formula>
    </cfRule>
  </conditionalFormatting>
  <conditionalFormatting sqref="D55:AG55 I50:AG50 H63:I63 H65:I65 Q35:AG35 AC86:AG90 I79:P79 Q77:R79 E79:F79 S79:AF79 D41:AG41 C70:C71 E75:P78 Q64 D46:AG46 I59:AG59 AD48 D48:P48 D57:P57 D37:AG37 H69:I69 O69 D39:P39 AG48">
    <cfRule type="expression" dxfId="25" priority="7" stopIfTrue="1">
      <formula>Blanco=TRUE</formula>
    </cfRule>
  </conditionalFormatting>
  <conditionalFormatting sqref="AE25:AG30 AA25 AE127:AG132">
    <cfRule type="expression" dxfId="24" priority="8" stopIfTrue="1">
      <formula>$L$15="40 Rallye de Ourense"</formula>
    </cfRule>
  </conditionalFormatting>
  <conditionalFormatting sqref="O9">
    <cfRule type="expression" dxfId="23" priority="9" stopIfTrue="1">
      <formula>Blanco=TRUE</formula>
    </cfRule>
  </conditionalFormatting>
  <conditionalFormatting sqref="B9 B8:O8">
    <cfRule type="expression" dxfId="22" priority="10" stopIfTrue="1">
      <formula>Blanco=TRUE</formula>
    </cfRule>
  </conditionalFormatting>
  <conditionalFormatting sqref="S77:AF78 G86">
    <cfRule type="expression" dxfId="21" priority="11" stopIfTrue="1">
      <formula>Blanco=TRUE</formula>
    </cfRule>
    <cfRule type="cellIs" dxfId="20" priority="12" stopIfTrue="1" operator="equal">
      <formula>""</formula>
    </cfRule>
  </conditionalFormatting>
  <conditionalFormatting sqref="W68:Z70">
    <cfRule type="expression" dxfId="19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18" priority="15" stopIfTrue="1">
      <formula>Blanco=TRUE</formula>
    </cfRule>
    <cfRule type="expression" dxfId="17" priority="16" stopIfTrue="1">
      <formula>Campeonato=2</formula>
    </cfRule>
  </conditionalFormatting>
  <conditionalFormatting sqref="C86:F90">
    <cfRule type="expression" dxfId="16" priority="17" stopIfTrue="1">
      <formula>Blanco=TRUE</formula>
    </cfRule>
  </conditionalFormatting>
  <conditionalFormatting sqref="C68 J70:P70 Q39 Y39:AC39 E68">
    <cfRule type="expression" dxfId="15" priority="18" stopIfTrue="1">
      <formula>Blanco=TRUE</formula>
    </cfRule>
    <cfRule type="cellIs" dxfId="14" priority="19" stopIfTrue="1" operator="equal">
      <formula xml:space="preserve"> ""</formula>
    </cfRule>
  </conditionalFormatting>
  <conditionalFormatting sqref="AD39:AG39">
    <cfRule type="expression" dxfId="13" priority="20" stopIfTrue="1">
      <formula>Blanco=TRUE</formula>
    </cfRule>
    <cfRule type="cellIs" dxfId="12" priority="21" stopIfTrue="1" operator="equal">
      <formula>""</formula>
    </cfRule>
  </conditionalFormatting>
  <conditionalFormatting sqref="L44:V44 Q48:AC48 D50:H50 D53:V53 D59:H59 Q57:AC57 AF44 AF53">
    <cfRule type="expression" dxfId="11" priority="22" stopIfTrue="1">
      <formula>Blanco=TRUE</formula>
    </cfRule>
    <cfRule type="cellIs" dxfId="10" priority="23" stopIfTrue="1" operator="equal">
      <formula>""</formula>
    </cfRule>
  </conditionalFormatting>
  <conditionalFormatting sqref="C64 C66">
    <cfRule type="expression" dxfId="9" priority="24" stopIfTrue="1">
      <formula>Blanco=TRUE</formula>
    </cfRule>
    <cfRule type="cellIs" dxfId="8" priority="25" stopIfTrue="1" operator="equal">
      <formula xml:space="preserve"> ""</formula>
    </cfRule>
  </conditionalFormatting>
  <conditionalFormatting sqref="Q68">
    <cfRule type="expression" dxfId="7" priority="26" stopIfTrue="1">
      <formula>Grupo=1</formula>
    </cfRule>
    <cfRule type="cellIs" dxfId="6" priority="27" stopIfTrue="1" operator="equal">
      <formula>""</formula>
    </cfRule>
    <cfRule type="expression" dxfId="5" priority="28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3:Y143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3:AG143" xr:uid="{00000000-0002-0000-0000-00000B000000}"/>
    <dataValidation allowBlank="1" showInputMessage="1" showErrorMessage="1" promptTitle="Normas en Vigor Hans" prompt="* Normas Admitidas_x000a_FIA 8858-2002 _x000a_FIA 8858-2010" sqref="Q147:AG147" xr:uid="{00000000-0002-0000-0000-00000C000000}"/>
    <dataValidation allowBlank="1" showInputMessage="1" showErrorMessage="1" promptTitle="Normas en Vigor Tirante Hans" prompt="* Normas Admitidas_x000a_FIA 8858-2002 _x000a_FIA 8858-2010" sqref="Q150:AG150" xr:uid="{00000000-0002-0000-0000-00000D000000}"/>
    <dataValidation allowBlank="1" showInputMessage="1" showErrorMessage="1" promptTitle="Ejemplo Homologacion" prompt="MIRAR EN LA ETIQUETA_x000a_EJEMPLO FIA D-107 T/98" sqref="F155:K155" xr:uid="{00000000-0002-0000-0000-00000E000000}"/>
    <dataValidation allowBlank="1" showInputMessage="1" showErrorMessage="1" promptTitle="EJEMPLO NORMA CINTURON" prompt="MIRAR EN LA ETIQUETA_x000a_EJEMPLO FIA D-107 T/98" sqref="L155:P155" xr:uid="{00000000-0002-0000-0000-00000F000000}"/>
    <dataValidation allowBlank="1" showInputMessage="1" showErrorMessage="1" promptTitle="MIRAR ETIQUETA ASIENTO" prompt="EJEMPLO_x000a_CS 197 07" sqref="V155:AG155" xr:uid="{00000000-0002-0000-0000-000010000000}"/>
    <dataValidation allowBlank="1" showInputMessage="1" showErrorMessage="1" promptTitle="MIRAR EN LA ETIQUETA" prompt="EJEMPLO_x000a_FIA 8855-1999" sqref="V156:AG156" xr:uid="{00000000-0002-0000-0000-000011000000}"/>
    <dataValidation allowBlank="1" showInputMessage="1" showErrorMessage="1" promptTitle="MIRAR EN LA ETIQUETA" prompt="MIRAR EN LA ETIQUETA_x000a_EJEMPLO FIA 8853/98" sqref="F156:P156" xr:uid="{00000000-0002-0000-0000-000012000000}"/>
    <dataValidation allowBlank="1" showInputMessage="1" showErrorMessage="1" promptTitle="MIRAR ETIQUETA" prompt="EJEMPLO_x000a_FT3-1999" sqref="Q163:X163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4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6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8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0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1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2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4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6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7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50800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" name="Botón de opción 221">
              <controlPr defaultSize="0" autoFill="0" autoLine="0" autoPict="0">
                <anchor moveWithCells="1" sizeWithCells="1">
                  <from>
                    <xdr:col>29</xdr:col>
                    <xdr:colOff>88900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9" name="Botón de opción 222">
              <controlPr defaultSize="0" autoFill="0" autoLine="0" autoPict="0">
                <anchor moveWithCells="1" sizeWithCells="1">
                  <from>
                    <xdr:col>29</xdr:col>
                    <xdr:colOff>88900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"/>
  <sheetViews>
    <sheetView workbookViewId="0">
      <selection activeCell="P2" sqref="P2"/>
    </sheetView>
  </sheetViews>
  <sheetFormatPr baseColWidth="10" defaultColWidth="31.5" defaultRowHeight="13" x14ac:dyDescent="0.15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17" customWidth="1"/>
    <col min="13" max="13" width="5.83203125" customWidth="1"/>
    <col min="14" max="18" width="11.83203125" customWidth="1"/>
  </cols>
  <sheetData>
    <row r="1" spans="1:18" ht="35.25" customHeight="1" x14ac:dyDescent="0.15">
      <c r="A1" s="679" t="s">
        <v>285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</row>
    <row r="2" spans="1:18" s="239" customFormat="1" ht="26.25" customHeight="1" x14ac:dyDescent="0.15">
      <c r="A2" s="236" t="s">
        <v>25</v>
      </c>
      <c r="B2" s="236" t="s">
        <v>286</v>
      </c>
      <c r="C2" s="236" t="s">
        <v>287</v>
      </c>
      <c r="D2" s="236" t="s">
        <v>186</v>
      </c>
      <c r="E2" s="236" t="s">
        <v>297</v>
      </c>
      <c r="F2" s="236" t="s">
        <v>288</v>
      </c>
      <c r="G2" s="236" t="s">
        <v>289</v>
      </c>
      <c r="H2" s="236" t="s">
        <v>290</v>
      </c>
      <c r="I2" s="236" t="s">
        <v>284</v>
      </c>
      <c r="J2" s="236" t="s">
        <v>291</v>
      </c>
      <c r="K2" s="237" t="s">
        <v>292</v>
      </c>
      <c r="L2" s="236" t="s">
        <v>334</v>
      </c>
      <c r="M2" s="236" t="s">
        <v>293</v>
      </c>
      <c r="N2" s="236" t="s">
        <v>359</v>
      </c>
      <c r="O2" s="236" t="s">
        <v>294</v>
      </c>
      <c r="P2" s="236" t="s">
        <v>295</v>
      </c>
      <c r="Q2" s="238" t="s">
        <v>336</v>
      </c>
      <c r="R2" s="236" t="s">
        <v>296</v>
      </c>
    </row>
    <row r="3" spans="1:18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40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'!C64," ",' Boletín de Inscripción '!C66)</f>
        <v xml:space="preserve"> </v>
      </c>
      <c r="M3">
        <f>CILINDRADA</f>
        <v>0</v>
      </c>
      <c r="N3" t="str">
        <f>' Boletín de Inscripción '!Q68</f>
        <v/>
      </c>
      <c r="O3">
        <f>' Boletín de Inscripción '!W68</f>
        <v>0</v>
      </c>
      <c r="P3">
        <f>' Boletín de Inscripción '!AA66</f>
        <v>0</v>
      </c>
      <c r="Q3">
        <f>' Boletín de Inscripción '!J70</f>
        <v>0</v>
      </c>
    </row>
  </sheetData>
  <mergeCells count="1">
    <mergeCell ref="A1:R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 x14ac:dyDescent="0.15"/>
  <cols>
    <col min="1" max="1" width="11.6640625" style="81" bestFit="1" customWidth="1"/>
    <col min="2" max="2" width="10.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115" x14ac:dyDescent="0.15">
      <c r="A1" s="81" t="s">
        <v>58</v>
      </c>
      <c r="B1" s="81" t="s">
        <v>59</v>
      </c>
      <c r="C1" s="81" t="s">
        <v>60</v>
      </c>
      <c r="D1" s="81" t="s">
        <v>61</v>
      </c>
      <c r="E1" s="81" t="s">
        <v>62</v>
      </c>
      <c r="F1" s="81" t="s">
        <v>63</v>
      </c>
      <c r="G1" s="81" t="s">
        <v>64</v>
      </c>
      <c r="H1" s="81" t="s">
        <v>65</v>
      </c>
      <c r="I1" s="81" t="s">
        <v>66</v>
      </c>
      <c r="J1" s="81" t="s">
        <v>67</v>
      </c>
      <c r="K1" s="81" t="s">
        <v>68</v>
      </c>
      <c r="L1" s="81" t="s">
        <v>69</v>
      </c>
      <c r="M1" s="81" t="s">
        <v>70</v>
      </c>
      <c r="N1" s="81" t="s">
        <v>71</v>
      </c>
      <c r="O1" s="81" t="s">
        <v>72</v>
      </c>
      <c r="P1" s="81" t="s">
        <v>73</v>
      </c>
      <c r="Q1" s="81" t="s">
        <v>74</v>
      </c>
      <c r="R1" s="81" t="s">
        <v>75</v>
      </c>
      <c r="S1" s="81" t="s">
        <v>76</v>
      </c>
      <c r="T1" s="81" t="s">
        <v>77</v>
      </c>
      <c r="U1" s="81" t="s">
        <v>78</v>
      </c>
      <c r="V1" s="81" t="s">
        <v>79</v>
      </c>
      <c r="W1" s="81" t="s">
        <v>80</v>
      </c>
      <c r="X1" s="81" t="s">
        <v>83</v>
      </c>
      <c r="Y1" s="81" t="s">
        <v>84</v>
      </c>
      <c r="Z1" s="81" t="s">
        <v>85</v>
      </c>
      <c r="AA1" s="81" t="s">
        <v>86</v>
      </c>
      <c r="AB1" s="81" t="s">
        <v>81</v>
      </c>
      <c r="AC1" s="81" t="s">
        <v>82</v>
      </c>
      <c r="AD1" s="81" t="s">
        <v>87</v>
      </c>
      <c r="AE1" s="81" t="s">
        <v>88</v>
      </c>
      <c r="AF1" s="81" t="s">
        <v>89</v>
      </c>
      <c r="AG1" s="81" t="s">
        <v>90</v>
      </c>
      <c r="AH1" s="81" t="s">
        <v>91</v>
      </c>
      <c r="AI1" s="81" t="s">
        <v>92</v>
      </c>
      <c r="AJ1" s="81" t="s">
        <v>93</v>
      </c>
      <c r="AK1" s="81" t="s">
        <v>94</v>
      </c>
      <c r="AL1" s="81" t="s">
        <v>95</v>
      </c>
      <c r="AM1" s="81" t="s">
        <v>96</v>
      </c>
      <c r="AN1" s="81" t="s">
        <v>97</v>
      </c>
      <c r="AO1" s="81" t="s">
        <v>98</v>
      </c>
      <c r="AP1" s="81" t="s">
        <v>99</v>
      </c>
      <c r="AQ1" s="81" t="s">
        <v>100</v>
      </c>
      <c r="AR1" s="81" t="s">
        <v>101</v>
      </c>
      <c r="AS1" s="81" t="s">
        <v>102</v>
      </c>
      <c r="AT1" s="81" t="s">
        <v>103</v>
      </c>
      <c r="AU1" s="81" t="s">
        <v>104</v>
      </c>
      <c r="AV1" s="81" t="s">
        <v>105</v>
      </c>
      <c r="AW1" s="81" t="s">
        <v>106</v>
      </c>
      <c r="AX1" s="81" t="s">
        <v>107</v>
      </c>
      <c r="AY1" s="81" t="s">
        <v>108</v>
      </c>
      <c r="AZ1" s="81" t="s">
        <v>109</v>
      </c>
      <c r="BA1" s="81" t="s">
        <v>110</v>
      </c>
      <c r="BB1" s="81" t="s">
        <v>13</v>
      </c>
      <c r="BC1" s="81" t="s">
        <v>14</v>
      </c>
      <c r="BD1" s="81" t="s">
        <v>250</v>
      </c>
      <c r="BE1" s="81" t="s">
        <v>111</v>
      </c>
      <c r="BF1" s="81" t="s">
        <v>112</v>
      </c>
      <c r="BG1" s="81" t="s">
        <v>113</v>
      </c>
      <c r="BH1" s="81" t="s">
        <v>114</v>
      </c>
      <c r="BI1" s="81" t="s">
        <v>115</v>
      </c>
      <c r="BJ1" s="81" t="s">
        <v>116</v>
      </c>
      <c r="BK1" s="81" t="s">
        <v>117</v>
      </c>
      <c r="BL1" s="81" t="s">
        <v>118</v>
      </c>
      <c r="BM1" s="81" t="s">
        <v>119</v>
      </c>
      <c r="BN1" s="81" t="s">
        <v>40</v>
      </c>
      <c r="BO1" s="81" t="s">
        <v>36</v>
      </c>
      <c r="BP1" s="81" t="s">
        <v>120</v>
      </c>
      <c r="BQ1" s="81" t="s">
        <v>121</v>
      </c>
      <c r="BR1" s="81" t="s">
        <v>122</v>
      </c>
      <c r="BS1" s="81" t="s">
        <v>123</v>
      </c>
      <c r="BT1" s="81" t="s">
        <v>124</v>
      </c>
      <c r="BU1" s="81" t="s">
        <v>125</v>
      </c>
      <c r="BV1" s="81" t="s">
        <v>126</v>
      </c>
      <c r="BW1" s="81" t="s">
        <v>127</v>
      </c>
      <c r="BX1" s="81" t="s">
        <v>37</v>
      </c>
      <c r="BY1" s="81" t="s">
        <v>38</v>
      </c>
      <c r="BZ1" s="81" t="s">
        <v>130</v>
      </c>
      <c r="CA1" s="81" t="s">
        <v>131</v>
      </c>
      <c r="CB1" s="81" t="s">
        <v>132</v>
      </c>
      <c r="CC1" s="81" t="s">
        <v>133</v>
      </c>
      <c r="CD1" s="81" t="s">
        <v>134</v>
      </c>
      <c r="CE1" s="81" t="s">
        <v>135</v>
      </c>
      <c r="CF1" s="81" t="s">
        <v>136</v>
      </c>
      <c r="CG1" s="81" t="s">
        <v>137</v>
      </c>
      <c r="CH1" s="81" t="s">
        <v>138</v>
      </c>
      <c r="CI1" s="81" t="s">
        <v>139</v>
      </c>
      <c r="CJ1" s="81" t="s">
        <v>140</v>
      </c>
      <c r="CK1" s="81" t="s">
        <v>141</v>
      </c>
      <c r="CL1" s="81" t="s">
        <v>142</v>
      </c>
      <c r="CM1" s="81" t="s">
        <v>143</v>
      </c>
      <c r="CN1" s="81" t="s">
        <v>144</v>
      </c>
      <c r="CO1" s="81" t="s">
        <v>145</v>
      </c>
      <c r="CP1" s="81" t="s">
        <v>146</v>
      </c>
      <c r="CQ1" s="81" t="s">
        <v>147</v>
      </c>
      <c r="CR1" s="81" t="s">
        <v>148</v>
      </c>
      <c r="CS1" s="81" t="s">
        <v>149</v>
      </c>
      <c r="CT1" s="81" t="s">
        <v>150</v>
      </c>
      <c r="CU1" s="81" t="s">
        <v>151</v>
      </c>
      <c r="CV1" s="81" t="s">
        <v>152</v>
      </c>
      <c r="CW1" s="81" t="s">
        <v>153</v>
      </c>
      <c r="CX1" s="81" t="s">
        <v>154</v>
      </c>
      <c r="CY1" s="81" t="s">
        <v>155</v>
      </c>
      <c r="CZ1" s="81" t="s">
        <v>156</v>
      </c>
      <c r="DA1" s="81" t="s">
        <v>157</v>
      </c>
      <c r="DB1" s="81" t="s">
        <v>158</v>
      </c>
      <c r="DC1" s="81" t="s">
        <v>159</v>
      </c>
      <c r="DD1" s="81" t="s">
        <v>160</v>
      </c>
      <c r="DE1" s="81" t="s">
        <v>161</v>
      </c>
      <c r="DF1" s="81" t="s">
        <v>162</v>
      </c>
      <c r="DG1" s="81" t="s">
        <v>163</v>
      </c>
      <c r="DH1" s="81" t="s">
        <v>164</v>
      </c>
      <c r="DI1" s="81" t="s">
        <v>165</v>
      </c>
      <c r="DJ1" s="81" t="s">
        <v>166</v>
      </c>
      <c r="DK1" s="81" t="s">
        <v>167</v>
      </c>
    </row>
    <row r="2" spans="1:115" s="132" customFormat="1" x14ac:dyDescent="0.15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'!D35="","",IF(LEN(' Boletín de Inscripción '!D35)&gt;50,PROPER(LEFT(' Boletín de Inscripción '!D35,50)),PROPER(' Boletín de Inscripción '!D35)))</f>
        <v/>
      </c>
      <c r="G2" s="132" t="str">
        <f>D2&amp;" "&amp;E2&amp;" "&amp;F2</f>
        <v xml:space="preserve">  </v>
      </c>
      <c r="H2" s="132" t="str">
        <f>IF(' Boletín de Inscripción '!J39="","",UPPER(LEFT(' Boletín de Inscripción '!J39,1)))</f>
        <v/>
      </c>
      <c r="I2" s="132" t="str">
        <f>IF(' Boletín de Inscripción '!Y39="","",IF(LEN(' Boletín de Inscripción '!Y39)&gt;20,UPPER(LEFT(' Boletín de Inscripción '!Y39,20)),UPPER(' Boletín de Inscripción '!Y39)))&amp;" "&amp;' Boletín de Inscripción '!AD39</f>
        <v xml:space="preserve"> </v>
      </c>
      <c r="J2" s="132" t="str">
        <f>IF(' Boletín de Inscripción '!R39,"",IF(LEN(DNICIFCONCURSANTE)&gt;20,UPPER(LEFT("DNICIRCONCURSANTE",20)),UPPER(DNICIFCONCURSANTE)))</f>
        <v/>
      </c>
      <c r="K2" s="132" t="str">
        <f>IF(' Boletín de Inscripción '!D37="","",IF(LEN(' Boletín de Inscripción '!D37)&gt;40,PROPER(LEFT(' Boletín de Inscripción '!D37,40)),PROPER(' Boletín de Inscripción '!D37)))</f>
        <v/>
      </c>
      <c r="L2" s="132" t="str">
        <f>IF(' Boletín de Inscripción '!Q37="","",IF(LEN(' Boletín de Inscripción '!Q37)&gt;10,LEFT(' Boletín de Inscripción '!Q37,10),' Boletín de Inscripción '!Q37))</f>
        <v/>
      </c>
      <c r="M2" s="132" t="str">
        <f>IF(' Boletín de Inscripción '!V37="","",IF(LEN(' Boletín de Inscripción '!V37)&gt;25,PROPER(LEFT(' Boletín de Inscripción '!V37,25)),PROPER(' Boletín de Inscripción '!V37)))</f>
        <v/>
      </c>
      <c r="N2" s="132" t="str">
        <f>IF(' Boletín de Inscripción '!D39="","",IF(LEN(' Boletín de Inscripción '!D39)&gt;25,UPPER(LEFT(' Boletín de Inscripción '!D39,25)),UPPER(' Boletín de Inscripción '!D39)))</f>
        <v/>
      </c>
      <c r="O2" s="132" t="str">
        <f>IF(' Boletín de Inscripción '!D41="","",IF(LEN(' Boletín de Inscripción '!D41)&gt;15,LEFT(' Boletín de Inscripción '!D41,15),' Boletín de Inscripción '!D41))</f>
        <v/>
      </c>
      <c r="P2" s="132" t="str">
        <f>IF(' Boletín de Inscripción '!I41="","",IF(LEN(' Boletín de Inscripción '!I41)&gt;15,LEFT(' Boletín de Inscripción '!I41,15),' Boletín de Inscripción '!I41))</f>
        <v/>
      </c>
      <c r="Q2" s="132" t="str">
        <f>IF(' Boletín de Inscripción '!N41="","",IF(LEN(' Boletín de Inscripción '!N41)&gt;15,LEFT(' Boletín de Inscripción '!N41,15),' Boletín de Inscripción '!N41))</f>
        <v/>
      </c>
      <c r="R2" s="132" t="str">
        <f>IF(' Boletín de Inscripción '!V41="","",IF(LEN(' Boletín de Inscripción '!V41)&gt;30,LEFT(' Boletín de Inscripción '!V41,30),' Boletín de Inscripción '!V41))</f>
        <v/>
      </c>
      <c r="S2" s="132" t="str">
        <f>IF(' Boletín de Inscripción '!V44="","",IF(LEN(' Boletín de Inscripción '!V44)&gt;25,PROPER(LEFT(' Boletín de Inscripción '!V44,25)),PROPER(' Boletín de Inscripción '!V44)))</f>
        <v/>
      </c>
      <c r="T2" s="132" t="str">
        <f>IF(' Boletín de Inscripción '!D44="","",IF(LEN(' Boletín de Inscripción '!D44)&gt;25,UPPER(LEFT(' Boletín de Inscripción '!D44,25)),UPPER(' Boletín de Inscripción '!D44)))</f>
        <v/>
      </c>
      <c r="U2" s="132" t="str">
        <f>IF(' Boletín de Inscripción '!L44="","",IF(LEN(' Boletín de Inscripción '!L44)&gt;25,UPPER(LEFT(' Boletín de Inscripción '!L44,25)),UPPER(' Boletín de Inscripción '!L44)))</f>
        <v/>
      </c>
      <c r="V2" s="132" t="str">
        <f>S2&amp;" "&amp;T2&amp;" "&amp;U2</f>
        <v xml:space="preserve">  </v>
      </c>
      <c r="W2" s="132" t="str">
        <f>IF(' Boletín de Inscripción '!J48="","",UPPER(LEFT(' Boletín de Inscripción '!J48,1)))</f>
        <v/>
      </c>
      <c r="X2" s="132" t="str">
        <f>IF(' Boletín de Inscripción '!Y48="","",IF(LEN(' Boletín de Inscripción '!Y48)&gt;20,UPPER(LEFT(' Boletín de Inscripción '!Y48,20)),UPPER(' Boletín de Inscripción '!Y48)))</f>
        <v/>
      </c>
      <c r="Y2" s="132" t="str">
        <f>IF(' Boletín de Inscripción '!Q48="","",IF(LEN(' Boletín de Inscripción '!Q48)&gt;20,UPPER(LEFT(' Boletín de Inscripción '!Q48,20)),UPPER(' Boletín de Inscripción '!Q48)))</f>
        <v/>
      </c>
      <c r="Z2" s="132" t="str">
        <f>IF(' Boletín de Inscripción '!D46="","",IF(LEN(' Boletín de Inscripción '!D46)&gt;40,PROPER(LEFT(' Boletín de Inscripción '!D46,40)),PROPER(' Boletín de Inscripción '!D46)))</f>
        <v/>
      </c>
      <c r="AA2" s="132" t="str">
        <f>IF(' Boletín de Inscripción '!Q46="","",IF(LEN(' Boletín de Inscripción '!Q46)&gt;10,LEFT(' Boletín de Inscripción '!Q46,10),' Boletín de Inscripción '!Q46))</f>
        <v/>
      </c>
      <c r="AB2" s="132" t="str">
        <f>IF(' Boletín de Inscripción '!V46="","",IF(LEN(' Boletín de Inscripción '!V46)&gt;25,PROPER(LEFT(' Boletín de Inscripción '!V46,25)),PROPER(' Boletín de Inscripción '!V46)))</f>
        <v/>
      </c>
      <c r="AC2" s="132" t="str">
        <f>IF(' Boletín de Inscripción '!D48="","",IF(LEN(' Boletín de Inscripción '!D48)&gt;25,UPPER(LEFT(' Boletín de Inscripción '!D48,25)),UPPER(' Boletín de Inscripción '!D48)))</f>
        <v/>
      </c>
      <c r="AD2" s="132" t="str">
        <f>IF(' Boletín de Inscripción '!D50="","",IF(LEN(' Boletín de Inscripción '!D50)&gt;15,LEFT(' Boletín de Inscripción '!D50,15),' Boletín de Inscripción '!D50))</f>
        <v/>
      </c>
      <c r="AE2" s="132" t="str">
        <f>IF(' Boletín de Inscripción '!I50="","",IF(LEN(' Boletín de Inscripción '!I50)&gt;15,LEFT(' Boletín de Inscripción '!I50,15),' Boletín de Inscripción '!I50))</f>
        <v/>
      </c>
      <c r="AF2" s="132" t="str">
        <f>IF(' Boletín de Inscripción '!N50="","",IF(LEN(' Boletín de Inscripción '!N50)&gt;15,LEFT(' Boletín de Inscripción '!N50,15),' Boletín de Inscripción '!N50))</f>
        <v/>
      </c>
      <c r="AG2" s="132" t="str">
        <f>IF(' Boletín de Inscripción '!V50="","",IF(LEN(' Boletín de Inscripción '!V50)&gt;30,LEFT(' Boletín de Inscripción '!V50,30),' Boletín de Inscripción '!V50))</f>
        <v/>
      </c>
      <c r="AH2" s="132" t="str">
        <f>IF(' Boletín de Inscripción '!V53="","",IF(LEN(' Boletín de Inscripción '!V53)&gt;25,PROPER(LEFT(' Boletín de Inscripción '!V53,25)),PROPER(' Boletín de Inscripción '!V53)))</f>
        <v/>
      </c>
      <c r="AI2" s="132" t="str">
        <f>IF(' Boletín de Inscripción '!D53="","",IF(LEN(' Boletín de Inscripción '!D53)&gt;25,UPPER(LEFT(' Boletín de Inscripción '!D53,25)),UPPER(' Boletín de Inscripción '!D53)))</f>
        <v/>
      </c>
      <c r="AJ2" s="132" t="str">
        <f>IF(' Boletín de Inscripción '!L53="","",IF(LEN(' Boletín de Inscripción '!L53)&gt;25,UPPER(LEFT(' Boletín de Inscripción '!L53,25)),UPPER(' Boletín de Inscripción '!L53)))</f>
        <v/>
      </c>
      <c r="AK2" s="132" t="str">
        <f>AH2&amp;" "&amp;AI2&amp;" "&amp;AJ2</f>
        <v xml:space="preserve">  </v>
      </c>
      <c r="AL2" s="132" t="str">
        <f>IF( ' Boletín de Inscripción '!J57="","",UPPER(LEFT(' Boletín de Inscripción '!J57,1)))</f>
        <v/>
      </c>
      <c r="AM2" s="132" t="str">
        <f>IF(' Boletín de Inscripción '!Y57="","",IF(LEN(' Boletín de Inscripción '!Y57)&gt;20,UPPER(LEFT(' Boletín de Inscripción '!Y57,20)),UPPER(' Boletín de Inscripción '!Y57)))</f>
        <v/>
      </c>
      <c r="AN2" s="132" t="str">
        <f>IF(' Boletín de Inscripción '!Q57="","",IF(LEN(' Boletín de Inscripción '!Q57)&gt;20,UPPER(LEFT(' Boletín de Inscripción '!Q57,20)),UPPER(' Boletín de Inscripción '!Q57)))</f>
        <v/>
      </c>
      <c r="AO2" s="132" t="str">
        <f>IF(' Boletín de Inscripción '!D55="","",IF(LEN(' Boletín de Inscripción '!D55)&gt;40,PROPER(LEFT(' Boletín de Inscripción '!D55,40)),PROPER(' Boletín de Inscripción '!D55)))</f>
        <v/>
      </c>
      <c r="AP2" s="132" t="str">
        <f>IF(' Boletín de Inscripción '!Q55="","",IF(LEN(' Boletín de Inscripción '!Q55)&gt;10,LEFT(' Boletín de Inscripción '!Q55,10),' Boletín de Inscripción '!Q55))</f>
        <v/>
      </c>
      <c r="AQ2" s="132" t="str">
        <f>IF(' Boletín de Inscripción '!V55="","",IF(LEN(' Boletín de Inscripción '!V55)&gt;25,PROPER(LEFT(' Boletín de Inscripción '!V55,25)),PROPER(' Boletín de Inscripción '!V55)))</f>
        <v/>
      </c>
      <c r="AR2" s="132" t="str">
        <f>IF(' Boletín de Inscripción '!D57="","",IF(LEN(' Boletín de Inscripción '!D57)&gt;25,UPPER(LEFT(' Boletín de Inscripción '!D57,25)),UPPER(' Boletín de Inscripción '!D57)))</f>
        <v/>
      </c>
      <c r="AS2" s="132" t="str">
        <f>IF(' Boletín de Inscripción '!D59="","",IF(LEN(' Boletín de Inscripción '!D59)&gt;15,LEFT(' Boletín de Inscripción '!D59,15),' Boletín de Inscripción '!D59))</f>
        <v/>
      </c>
      <c r="AT2" s="132" t="str">
        <f>IF(' Boletín de Inscripción '!I59="","",IF(LEN(' Boletín de Inscripción '!I59)&gt;15,LEFT(' Boletín de Inscripción '!I59,15),' Boletín de Inscripción '!I59))</f>
        <v/>
      </c>
      <c r="AU2" s="132" t="str">
        <f>IF(' Boletín de Inscripción '!N59="","",IF(LEN(' Boletín de Inscripción '!N59)&gt;15,LEFT(' Boletín de Inscripción '!N59,15),' Boletín de Inscripción '!N59))</f>
        <v/>
      </c>
      <c r="AV2" s="132" t="str">
        <f>IF(' Boletín de Inscripción '!V59="","",IF(LEN(' Boletín de Inscripción '!V59)&gt;30,LEFT(' Boletín de Inscripción '!V59,30),' Boletín de Inscripción '!V59))</f>
        <v/>
      </c>
      <c r="AW2" s="132" t="str">
        <f>IF(' Boletín de Inscripción '!C64="","",IF(LEN(' Boletín de Inscripción '!C64)&gt;25,PROPER(LEFT(' Boletín de Inscripción '!C64,25)),PROPER(' Boletín de Inscripción '!C64)))</f>
        <v/>
      </c>
      <c r="AX2" s="132" t="str">
        <f>IF(' Boletín de Inscripción '!C66="","",IF(LEN(' Boletín de Inscripción '!C66)&gt;25,UPPER(LEFT(' Boletín de Inscripción '!C66,25)),UPPER(' Boletín de Inscripción '!C66)))</f>
        <v/>
      </c>
      <c r="AY2" s="132" t="str">
        <f>IF(' Boletín de Inscripción '!J70="","",IF(LEN(' Boletín de Inscripción '!J70)&gt;25,UPPER(LEFT(' Boletín de Inscripción '!J70,25)),UPPER(' Boletín de Inscripción '!J70)))</f>
        <v/>
      </c>
      <c r="AZ2" s="134" t="str">
        <f>IF(' Boletín de Inscripción '!C70="","",IF(LEN(' Boletín de Inscripción '!C70)&gt;25,UPPER(LEFT(' Boletín de Inscripción '!C70,25)),UPPER(' Boletín de Inscripción '!C70)))</f>
        <v/>
      </c>
      <c r="BA2" s="132" t="str">
        <f>IF(' Boletín de Inscripción '!J64="","",IF(LEN(' Boletín de Inscripción '!J64)&gt;25,UPPER(LEFT(' Boletín de Inscripción '!J64,25)),UPPER(' Boletín de Inscripción '!J64)))</f>
        <v/>
      </c>
      <c r="BB2" s="132" t="str">
        <f>IF(' Boletín de Inscripción '!Z127="","",IF(LEN(' Boletín de Inscripción '!Z127)&gt;3,UPPER(LEFT(' Boletín de Inscripción '!Z127,5)),UPPER(' Boletín de Inscripción '!Z127)))</f>
        <v xml:space="preserve"> </v>
      </c>
      <c r="BC2" s="132" t="str">
        <f>IF(' Boletín de Inscripción '!W68="","",IF(LEN(' Boletín de Inscripción '!W68)&gt;3,LEFT(' Boletín de Inscripción '!W68,10),' Boletín de Inscripción '!W68))</f>
        <v/>
      </c>
      <c r="BD2" s="132" t="str">
        <f>IF(' Boletín de Inscripción '!Q65="","",IF(LEN(' Boletín de Inscripción '!Q65)&gt;3,LEFT(' Boletín de Inscripción '!Q65,25),' Boletín de Inscripción '!Q65))</f>
        <v/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SI</v>
      </c>
      <c r="BL2" s="132" t="str">
        <f>IF(Trofeo8=TRUE,"SI","NO")</f>
        <v>SI</v>
      </c>
      <c r="BM2" s="132" t="s">
        <v>128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44589</v>
      </c>
      <c r="BQ2" s="136">
        <f ca="1">IF(' Boletín de Inscripción '!W28="",NOW(),' Boletín de Inscripción '!W28)</f>
        <v>44589.490323032405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129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 x14ac:dyDescent="0.15">
      <c r="I3" s="131"/>
    </row>
  </sheetData>
  <phoneticPr fontId="24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C16" sqref="C16"/>
    </sheetView>
  </sheetViews>
  <sheetFormatPr baseColWidth="10" defaultColWidth="0" defaultRowHeight="0" customHeight="1" zeroHeight="1" x14ac:dyDescent="0.15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 x14ac:dyDescent="0.15">
      <c r="A2" s="59"/>
      <c r="B2" s="58"/>
      <c r="C2" s="33"/>
      <c r="D2" s="33"/>
      <c r="E2" s="724" t="s">
        <v>279</v>
      </c>
      <c r="F2" s="724"/>
      <c r="G2" s="724"/>
      <c r="H2" s="724"/>
      <c r="I2" s="724"/>
      <c r="J2" s="724"/>
      <c r="K2" s="724"/>
      <c r="L2" s="724"/>
      <c r="M2" s="724"/>
      <c r="N2" s="724"/>
      <c r="O2" s="725"/>
      <c r="P2" s="60"/>
    </row>
    <row r="3" spans="1:16" ht="60" customHeight="1" x14ac:dyDescent="0.15">
      <c r="A3" s="59"/>
      <c r="B3" s="728"/>
      <c r="C3" s="729"/>
      <c r="D3" s="49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7"/>
      <c r="P3" s="60"/>
    </row>
    <row r="4" spans="1:16" ht="6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 x14ac:dyDescent="0.15">
      <c r="A5" s="59"/>
      <c r="B5" s="719" t="s">
        <v>51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1"/>
      <c r="P5" s="60"/>
    </row>
    <row r="6" spans="1:16" ht="5.25" customHeight="1" x14ac:dyDescent="0.15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 x14ac:dyDescent="0.15">
      <c r="A7" s="59"/>
      <c r="B7" s="34"/>
      <c r="C7" s="737">
        <v>1</v>
      </c>
      <c r="D7" s="734" t="s">
        <v>32</v>
      </c>
      <c r="E7" s="735"/>
      <c r="F7" s="735"/>
      <c r="G7" s="735"/>
      <c r="H7" s="735"/>
      <c r="I7" s="735"/>
      <c r="J7" s="735"/>
      <c r="K7" s="735"/>
      <c r="L7" s="735"/>
      <c r="M7" s="735"/>
      <c r="N7" s="736"/>
      <c r="O7" s="36"/>
      <c r="P7" s="60"/>
    </row>
    <row r="8" spans="1:16" ht="12" customHeight="1" x14ac:dyDescent="0.15">
      <c r="A8" s="59"/>
      <c r="B8" s="34"/>
      <c r="C8" s="733"/>
      <c r="D8" s="730"/>
      <c r="E8" s="731"/>
      <c r="F8" s="731"/>
      <c r="G8" s="731"/>
      <c r="H8" s="731"/>
      <c r="I8" s="731"/>
      <c r="J8" s="731"/>
      <c r="K8" s="731"/>
      <c r="L8" s="731"/>
      <c r="M8" s="731"/>
      <c r="N8" s="732"/>
      <c r="O8" s="36"/>
      <c r="P8" s="60"/>
    </row>
    <row r="9" spans="1:16" ht="12" customHeight="1" x14ac:dyDescent="0.15">
      <c r="A9" s="59"/>
      <c r="B9" s="34"/>
      <c r="C9" s="699">
        <v>2</v>
      </c>
      <c r="D9" s="713" t="s">
        <v>31</v>
      </c>
      <c r="E9" s="714"/>
      <c r="F9" s="714"/>
      <c r="G9" s="714"/>
      <c r="H9" s="714"/>
      <c r="I9" s="714"/>
      <c r="J9" s="714"/>
      <c r="K9" s="714"/>
      <c r="L9" s="714"/>
      <c r="M9" s="714"/>
      <c r="N9" s="715"/>
      <c r="O9" s="36"/>
      <c r="P9" s="60"/>
    </row>
    <row r="10" spans="1:16" ht="12" customHeight="1" x14ac:dyDescent="0.15">
      <c r="A10" s="59"/>
      <c r="B10" s="34"/>
      <c r="C10" s="733"/>
      <c r="D10" s="730"/>
      <c r="E10" s="731"/>
      <c r="F10" s="731"/>
      <c r="G10" s="731"/>
      <c r="H10" s="731"/>
      <c r="I10" s="731"/>
      <c r="J10" s="731"/>
      <c r="K10" s="731"/>
      <c r="L10" s="731"/>
      <c r="M10" s="731"/>
      <c r="N10" s="732"/>
      <c r="O10" s="36"/>
      <c r="P10" s="60"/>
    </row>
    <row r="11" spans="1:16" ht="12" customHeight="1" x14ac:dyDescent="0.15">
      <c r="A11" s="59"/>
      <c r="B11" s="34"/>
      <c r="C11" s="699">
        <v>3</v>
      </c>
      <c r="D11" s="713" t="s">
        <v>33</v>
      </c>
      <c r="E11" s="714"/>
      <c r="F11" s="714"/>
      <c r="G11" s="714"/>
      <c r="H11" s="714"/>
      <c r="I11" s="714"/>
      <c r="J11" s="714"/>
      <c r="K11" s="714"/>
      <c r="L11" s="714"/>
      <c r="M11" s="714"/>
      <c r="N11" s="715"/>
      <c r="O11" s="36"/>
      <c r="P11" s="60"/>
    </row>
    <row r="12" spans="1:16" ht="12" customHeight="1" thickBot="1" x14ac:dyDescent="0.2">
      <c r="A12" s="59"/>
      <c r="B12" s="34"/>
      <c r="C12" s="700"/>
      <c r="D12" s="716"/>
      <c r="E12" s="717"/>
      <c r="F12" s="717"/>
      <c r="G12" s="717"/>
      <c r="H12" s="717"/>
      <c r="I12" s="717"/>
      <c r="J12" s="717"/>
      <c r="K12" s="717"/>
      <c r="L12" s="717"/>
      <c r="M12" s="717"/>
      <c r="N12" s="718"/>
      <c r="O12" s="36"/>
      <c r="P12" s="60"/>
    </row>
    <row r="13" spans="1:16" ht="5.25" customHeight="1" thickTop="1" x14ac:dyDescent="0.15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 x14ac:dyDescent="0.15">
      <c r="A14" s="59"/>
      <c r="B14" s="34"/>
      <c r="C14" s="701" t="s">
        <v>274</v>
      </c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36"/>
      <c r="P14" s="60"/>
    </row>
    <row r="15" spans="1:16" ht="6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 x14ac:dyDescent="0.15">
      <c r="A16" s="59"/>
      <c r="B16" s="50"/>
      <c r="C16" s="52">
        <v>1</v>
      </c>
      <c r="D16" s="222" t="str">
        <f>VLOOKUP(C16,' Datos de Organizadores '!A3:M10,11)</f>
        <v>CAMPEONATO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 x14ac:dyDescent="0.15">
      <c r="A17" s="59"/>
      <c r="B17" s="50"/>
      <c r="C17" s="703" t="s">
        <v>26</v>
      </c>
      <c r="D17" s="704"/>
      <c r="E17" s="704"/>
      <c r="F17" s="704"/>
      <c r="G17" s="704"/>
      <c r="H17" s="704"/>
      <c r="I17" s="704"/>
      <c r="J17" s="704"/>
      <c r="K17" s="704"/>
      <c r="L17" s="704"/>
      <c r="M17" s="704"/>
      <c r="N17" s="705"/>
      <c r="O17" s="50"/>
      <c r="P17" s="60"/>
    </row>
    <row r="18" spans="1:16" ht="24.5" customHeight="1" x14ac:dyDescent="0.15">
      <c r="A18" s="59"/>
      <c r="B18" s="719" t="str">
        <f>VLOOKUP(C16,' Datos de Organizadores '!A3:J10,2)</f>
        <v>INSCRIPCIóN AL CAMPEONATO</v>
      </c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1"/>
      <c r="P18" s="60"/>
    </row>
    <row r="19" spans="1:16" ht="6" customHeight="1" x14ac:dyDescent="0.15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 x14ac:dyDescent="0.15">
      <c r="A20" s="59"/>
      <c r="B20" s="50"/>
      <c r="C20" s="709" t="s">
        <v>24</v>
      </c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50"/>
      <c r="P20" s="60"/>
    </row>
    <row r="21" spans="1:16" ht="18" customHeight="1" x14ac:dyDescent="0.15">
      <c r="A21" s="59"/>
      <c r="B21" s="722" t="s">
        <v>48</v>
      </c>
      <c r="C21" s="57" t="s">
        <v>45</v>
      </c>
      <c r="D21" s="702" t="str">
        <f>VLOOKUP(C16,' Datos de Organizadores '!A3:J10,3)</f>
        <v>Federación Andaluza de Automovilismo</v>
      </c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60"/>
    </row>
    <row r="22" spans="1:16" ht="18" customHeight="1" x14ac:dyDescent="0.15">
      <c r="A22" s="59"/>
      <c r="B22" s="722"/>
      <c r="C22" s="57" t="s">
        <v>2</v>
      </c>
      <c r="D22" s="702" t="str">
        <f>VLOOKUP(C16,' Datos de Organizadores '!A3:J10,4)</f>
        <v>C/ Santo Domingo, 22 Local 1 Edificio Almería</v>
      </c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60"/>
    </row>
    <row r="23" spans="1:16" ht="18" customHeight="1" x14ac:dyDescent="0.15">
      <c r="A23" s="59"/>
      <c r="B23" s="722"/>
      <c r="C23" s="57" t="s">
        <v>46</v>
      </c>
      <c r="D23" s="53" t="str">
        <f>VLOOKUP(C16,' Datos de Organizadores '!A3:J10,5)</f>
        <v>11402</v>
      </c>
      <c r="E23" s="55" t="s">
        <v>22</v>
      </c>
      <c r="F23" s="723" t="str">
        <f>VLOOKUP(C16,' Datos de Organizadores '!A3:J10,6)</f>
        <v>JEREZ DE LA FRONTERA</v>
      </c>
      <c r="G23" s="723"/>
      <c r="H23" s="723"/>
      <c r="I23" s="723"/>
      <c r="J23" s="723"/>
      <c r="K23" s="723"/>
      <c r="L23" s="723"/>
      <c r="M23" s="723"/>
      <c r="N23" s="723"/>
      <c r="O23" s="723"/>
      <c r="P23" s="60"/>
    </row>
    <row r="24" spans="1:16" ht="18" customHeight="1" x14ac:dyDescent="0.15">
      <c r="A24" s="59"/>
      <c r="B24" s="722"/>
      <c r="C24" s="57" t="s">
        <v>29</v>
      </c>
      <c r="D24" s="723" t="str">
        <f>IF(VLOOKUP($C$16,' Datos de Organizadores '!$A$3:$J$9,7)&lt;&gt;0,"("&amp;(VLOOKUP($C$16,' Datos de Organizadores '!$A$3:$J$10,7)&amp;")"),"")</f>
        <v>(CADIZ)</v>
      </c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60"/>
    </row>
    <row r="25" spans="1:16" ht="18" customHeight="1" x14ac:dyDescent="0.15">
      <c r="A25" s="59"/>
      <c r="B25" s="722"/>
      <c r="C25" s="57" t="s">
        <v>18</v>
      </c>
      <c r="D25" s="54" t="str">
        <f>VLOOKUP(C16,' Datos de Organizadores '!A3:J10,8)</f>
        <v>956 038 586</v>
      </c>
      <c r="E25" s="56" t="s">
        <v>248</v>
      </c>
      <c r="F25" s="54" t="str">
        <f>VLOOKUP(C16,' Datos de Organizadores '!A3:J9,9)</f>
        <v>956 038 587</v>
      </c>
      <c r="G25" s="56" t="s">
        <v>19</v>
      </c>
      <c r="H25" s="711" t="str">
        <f>VLOOKUP(C16,' Datos de Organizadores '!A3:J10,10)</f>
        <v>faa@faa.net</v>
      </c>
      <c r="I25" s="712"/>
      <c r="J25" s="712"/>
      <c r="K25" s="712"/>
      <c r="L25" s="712"/>
      <c r="M25" s="712"/>
      <c r="N25" s="712"/>
      <c r="O25" s="712"/>
      <c r="P25" s="60"/>
    </row>
    <row r="26" spans="1:16" ht="6" customHeight="1" x14ac:dyDescent="0.15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 x14ac:dyDescent="0.15">
      <c r="A27" s="59"/>
      <c r="B27" s="50"/>
      <c r="C27" s="706" t="s">
        <v>16</v>
      </c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8"/>
      <c r="O27" s="50"/>
      <c r="P27" s="60"/>
    </row>
    <row r="28" spans="1:16" ht="20" customHeight="1" x14ac:dyDescent="0.15">
      <c r="A28" s="59"/>
      <c r="B28" s="690" t="s">
        <v>49</v>
      </c>
      <c r="C28" s="696" t="s">
        <v>17</v>
      </c>
      <c r="D28" s="696"/>
      <c r="E28" s="696"/>
      <c r="F28" s="696"/>
      <c r="G28" s="696"/>
      <c r="H28" s="696"/>
      <c r="I28" s="697"/>
      <c r="J28" s="698" t="s">
        <v>190</v>
      </c>
      <c r="K28" s="698"/>
      <c r="L28" s="698"/>
      <c r="M28" s="698" t="s">
        <v>191</v>
      </c>
      <c r="N28" s="698"/>
      <c r="O28" s="698"/>
      <c r="P28" s="60"/>
    </row>
    <row r="29" spans="1:16" ht="20" customHeight="1" x14ac:dyDescent="0.15">
      <c r="A29" s="59"/>
      <c r="B29" s="690"/>
      <c r="C29" s="685" t="s">
        <v>221</v>
      </c>
      <c r="D29" s="686"/>
      <c r="E29" s="686"/>
      <c r="F29" s="686"/>
      <c r="G29" s="686"/>
      <c r="H29" s="686"/>
      <c r="I29" s="686"/>
      <c r="J29" s="692">
        <f>VLOOKUP($C$16,' Datos de Organizadores '!$A$3:$M$10,13)</f>
        <v>100</v>
      </c>
      <c r="K29" s="693"/>
      <c r="L29" s="693"/>
      <c r="M29" s="692">
        <f>Derechos1+50</f>
        <v>150</v>
      </c>
      <c r="N29" s="693"/>
      <c r="O29" s="693"/>
      <c r="P29" s="60"/>
    </row>
    <row r="30" spans="1:16" ht="18" hidden="1" customHeight="1" x14ac:dyDescent="0.15">
      <c r="A30" s="59"/>
      <c r="B30" s="690"/>
      <c r="C30" s="687" t="s">
        <v>47</v>
      </c>
      <c r="D30" s="687"/>
      <c r="E30" s="687"/>
      <c r="F30" s="687"/>
      <c r="G30" s="687"/>
      <c r="H30" s="687"/>
      <c r="I30" s="687"/>
      <c r="J30" s="692">
        <v>0</v>
      </c>
      <c r="K30" s="693"/>
      <c r="L30" s="693"/>
      <c r="M30" s="693"/>
      <c r="N30" s="693"/>
      <c r="O30" s="693"/>
      <c r="P30" s="60"/>
    </row>
    <row r="31" spans="1:16" ht="18" customHeight="1" x14ac:dyDescent="0.15">
      <c r="A31" s="59"/>
      <c r="B31" s="690"/>
      <c r="C31" s="687" t="s">
        <v>246</v>
      </c>
      <c r="D31" s="687"/>
      <c r="E31" s="687"/>
      <c r="F31" s="687"/>
      <c r="G31" s="687"/>
      <c r="H31" s="687"/>
      <c r="I31" s="687"/>
      <c r="J31" s="694">
        <f>VLOOKUP($C$16,' Datos de Organizadores '!$A$3:$M$10,12)</f>
        <v>44620</v>
      </c>
      <c r="K31" s="694"/>
      <c r="L31" s="695"/>
      <c r="M31" s="682"/>
      <c r="N31" s="683"/>
      <c r="O31" s="684"/>
      <c r="P31" s="60"/>
    </row>
    <row r="32" spans="1:16" ht="18" hidden="1" customHeight="1" x14ac:dyDescent="0.15">
      <c r="A32" s="59"/>
      <c r="B32" s="690"/>
      <c r="C32" s="687"/>
      <c r="D32" s="687"/>
      <c r="E32" s="687"/>
      <c r="F32" s="687"/>
      <c r="G32" s="687"/>
      <c r="H32" s="687"/>
      <c r="I32" s="687"/>
      <c r="J32" s="691">
        <v>0</v>
      </c>
      <c r="K32" s="691"/>
      <c r="L32" s="692"/>
      <c r="M32" s="682"/>
      <c r="N32" s="683"/>
      <c r="O32" s="684"/>
      <c r="P32" s="60"/>
    </row>
    <row r="33" spans="1:16" ht="6.75" customHeight="1" x14ac:dyDescent="0.15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 x14ac:dyDescent="0.15">
      <c r="A34" s="59"/>
      <c r="B34" s="688" t="s">
        <v>50</v>
      </c>
      <c r="C34" s="689"/>
      <c r="D34" s="689"/>
      <c r="E34" s="689"/>
      <c r="F34" s="689"/>
      <c r="G34" s="689"/>
      <c r="H34" s="82" t="s">
        <v>242</v>
      </c>
      <c r="I34" s="680" t="s">
        <v>245</v>
      </c>
      <c r="J34" s="681"/>
      <c r="K34" s="83" t="s">
        <v>244</v>
      </c>
      <c r="L34" s="680" t="s">
        <v>243</v>
      </c>
      <c r="M34" s="681"/>
      <c r="N34" s="681"/>
      <c r="O34" s="681"/>
      <c r="P34" s="60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4"/>
  <sheetViews>
    <sheetView topLeftCell="E1" zoomScale="164" zoomScaleNormal="164" workbookViewId="0">
      <selection activeCell="L4" sqref="L4"/>
    </sheetView>
  </sheetViews>
  <sheetFormatPr baseColWidth="10" defaultRowHeight="13" x14ac:dyDescent="0.15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19" customWidth="1"/>
    <col min="8" max="9" width="13.6640625" style="219" customWidth="1"/>
    <col min="10" max="10" width="30.83203125" style="219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5" customWidth="1"/>
    <col min="17" max="17" width="11.6640625" style="46" customWidth="1"/>
    <col min="18" max="19" width="11.6640625" style="45" customWidth="1"/>
    <col min="20" max="21" width="11.6640625" customWidth="1"/>
    <col min="22" max="22" width="11.5" style="186" customWidth="1"/>
    <col min="23" max="23" width="12.33203125" style="186" bestFit="1" customWidth="1"/>
  </cols>
  <sheetData>
    <row r="1" spans="1:23" ht="30" customHeight="1" x14ac:dyDescent="0.15">
      <c r="A1" s="738" t="s">
        <v>34</v>
      </c>
      <c r="B1" s="738"/>
      <c r="C1" s="738"/>
      <c r="D1" s="738"/>
      <c r="E1" s="738"/>
      <c r="F1" s="738"/>
      <c r="G1" s="738"/>
      <c r="H1" s="738"/>
      <c r="I1" s="738"/>
      <c r="J1" s="738"/>
      <c r="K1" s="739" t="s">
        <v>171</v>
      </c>
      <c r="L1" s="740"/>
      <c r="M1" s="741"/>
      <c r="N1" s="102"/>
      <c r="O1" s="102"/>
    </row>
    <row r="2" spans="1:23" s="3" customFormat="1" ht="18" customHeight="1" x14ac:dyDescent="0.15">
      <c r="A2" s="206" t="s">
        <v>25</v>
      </c>
      <c r="B2" s="206" t="s">
        <v>26</v>
      </c>
      <c r="C2" s="206" t="s">
        <v>27</v>
      </c>
      <c r="D2" s="206" t="s">
        <v>2</v>
      </c>
      <c r="E2" s="206" t="s">
        <v>28</v>
      </c>
      <c r="F2" s="206" t="s">
        <v>21</v>
      </c>
      <c r="G2" s="216" t="s">
        <v>29</v>
      </c>
      <c r="H2" s="216" t="s">
        <v>18</v>
      </c>
      <c r="I2" s="216" t="s">
        <v>23</v>
      </c>
      <c r="J2" s="216" t="s">
        <v>30</v>
      </c>
      <c r="K2" s="206" t="s">
        <v>189</v>
      </c>
      <c r="L2" s="206" t="s">
        <v>190</v>
      </c>
      <c r="M2" s="206" t="s">
        <v>275</v>
      </c>
      <c r="N2" s="103"/>
      <c r="O2" s="103"/>
      <c r="P2" s="47"/>
      <c r="Q2" s="48"/>
      <c r="R2" s="47"/>
      <c r="S2" s="47"/>
      <c r="V2" s="187"/>
      <c r="W2" s="187"/>
    </row>
    <row r="3" spans="1:23" s="205" customFormat="1" ht="15.75" customHeight="1" x14ac:dyDescent="0.15">
      <c r="A3" s="202">
        <v>1</v>
      </c>
      <c r="B3" s="269" t="s">
        <v>358</v>
      </c>
      <c r="C3" s="270" t="s">
        <v>322</v>
      </c>
      <c r="D3" s="271" t="s">
        <v>323</v>
      </c>
      <c r="E3" s="272" t="s">
        <v>324</v>
      </c>
      <c r="F3" s="270" t="s">
        <v>325</v>
      </c>
      <c r="G3" s="270" t="s">
        <v>278</v>
      </c>
      <c r="H3" s="273" t="s">
        <v>326</v>
      </c>
      <c r="I3" s="274" t="s">
        <v>327</v>
      </c>
      <c r="J3" s="275" t="s">
        <v>328</v>
      </c>
      <c r="K3" s="249" t="s">
        <v>357</v>
      </c>
      <c r="L3" s="221">
        <v>44620</v>
      </c>
      <c r="M3" s="204">
        <v>100</v>
      </c>
      <c r="N3" s="201"/>
      <c r="O3" s="201"/>
      <c r="P3" s="200">
        <f>' Derechos de Inscripción '!C16</f>
        <v>1</v>
      </c>
      <c r="Q3" s="200" t="s">
        <v>39</v>
      </c>
      <c r="R3" s="200"/>
      <c r="S3" s="200"/>
    </row>
    <row r="4" spans="1:23" s="205" customFormat="1" ht="15.75" customHeight="1" x14ac:dyDescent="0.15">
      <c r="A4" s="202">
        <v>2</v>
      </c>
      <c r="B4" s="269" t="s">
        <v>367</v>
      </c>
      <c r="C4" s="270" t="s">
        <v>322</v>
      </c>
      <c r="D4" s="271" t="s">
        <v>323</v>
      </c>
      <c r="E4" s="272" t="s">
        <v>324</v>
      </c>
      <c r="F4" s="270" t="s">
        <v>325</v>
      </c>
      <c r="G4" s="270" t="s">
        <v>278</v>
      </c>
      <c r="H4" s="273" t="s">
        <v>326</v>
      </c>
      <c r="I4" s="274" t="s">
        <v>327</v>
      </c>
      <c r="J4" s="275" t="s">
        <v>328</v>
      </c>
      <c r="K4" s="249">
        <v>44640</v>
      </c>
      <c r="L4" s="276">
        <f>K4-9</f>
        <v>44631</v>
      </c>
      <c r="M4" s="204">
        <v>100</v>
      </c>
      <c r="N4" s="201"/>
      <c r="O4" s="201"/>
      <c r="P4" s="202">
        <v>1</v>
      </c>
      <c r="Q4" s="200" t="s">
        <v>40</v>
      </c>
      <c r="R4" s="200">
        <v>0</v>
      </c>
      <c r="S4" s="200"/>
      <c r="T4" s="205" t="str">
        <f>IF(Blanco=TRUE,"¡¡¡ ATENCIÓN !!! DATOS OCULTOS","ESTADO NORMAL (Todos los datos visibles)")</f>
        <v>ESTADO NORMAL (Todos los datos visibles)</v>
      </c>
    </row>
    <row r="5" spans="1:23" s="205" customFormat="1" ht="15.75" customHeight="1" x14ac:dyDescent="0.15">
      <c r="A5" s="202">
        <v>3</v>
      </c>
      <c r="B5" s="269" t="s">
        <v>368</v>
      </c>
      <c r="C5" s="270" t="s">
        <v>322</v>
      </c>
      <c r="D5" s="271" t="s">
        <v>323</v>
      </c>
      <c r="E5" s="272" t="s">
        <v>324</v>
      </c>
      <c r="F5" s="270" t="s">
        <v>325</v>
      </c>
      <c r="G5" s="270" t="s">
        <v>278</v>
      </c>
      <c r="H5" s="273" t="s">
        <v>326</v>
      </c>
      <c r="I5" s="274" t="s">
        <v>327</v>
      </c>
      <c r="J5" s="275" t="s">
        <v>328</v>
      </c>
      <c r="K5" s="249">
        <v>44731</v>
      </c>
      <c r="L5" s="276">
        <f t="shared" ref="L5:L7" si="0">K5-9</f>
        <v>44722</v>
      </c>
      <c r="M5" s="204">
        <v>100</v>
      </c>
      <c r="N5" s="201"/>
      <c r="O5" s="201"/>
      <c r="P5" s="200" t="b">
        <v>0</v>
      </c>
      <c r="Q5" s="200" t="s">
        <v>36</v>
      </c>
      <c r="R5" s="200" t="b">
        <f>IF(Blanco=TRUE,FALSE,IF(Shakedown=TRUE,#N/A,FALSE))</f>
        <v>0</v>
      </c>
      <c r="S5" s="268"/>
      <c r="T5" s="20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05" customFormat="1" ht="15.75" customHeight="1" x14ac:dyDescent="0.15">
      <c r="A6" s="202">
        <v>4</v>
      </c>
      <c r="B6" s="269" t="s">
        <v>375</v>
      </c>
      <c r="C6" s="270" t="s">
        <v>322</v>
      </c>
      <c r="D6" s="271" t="s">
        <v>323</v>
      </c>
      <c r="E6" s="272" t="s">
        <v>324</v>
      </c>
      <c r="F6" s="270" t="s">
        <v>325</v>
      </c>
      <c r="G6" s="270" t="s">
        <v>278</v>
      </c>
      <c r="H6" s="273" t="s">
        <v>326</v>
      </c>
      <c r="I6" s="274" t="s">
        <v>327</v>
      </c>
      <c r="J6" s="275" t="s">
        <v>328</v>
      </c>
      <c r="K6" s="249">
        <v>44836</v>
      </c>
      <c r="L6" s="276">
        <f t="shared" si="0"/>
        <v>44827</v>
      </c>
      <c r="M6" s="204">
        <v>100</v>
      </c>
      <c r="N6" s="201"/>
      <c r="O6" s="201"/>
      <c r="P6" s="200"/>
      <c r="Q6" s="200"/>
      <c r="R6" s="200"/>
      <c r="S6" s="200"/>
    </row>
    <row r="7" spans="1:23" s="205" customFormat="1" ht="15.75" customHeight="1" x14ac:dyDescent="0.15">
      <c r="A7" s="202">
        <v>5</v>
      </c>
      <c r="B7" s="269" t="s">
        <v>376</v>
      </c>
      <c r="C7" s="270" t="s">
        <v>322</v>
      </c>
      <c r="D7" s="271" t="s">
        <v>323</v>
      </c>
      <c r="E7" s="272" t="s">
        <v>324</v>
      </c>
      <c r="F7" s="270" t="s">
        <v>325</v>
      </c>
      <c r="G7" s="270" t="s">
        <v>278</v>
      </c>
      <c r="H7" s="273" t="s">
        <v>326</v>
      </c>
      <c r="I7" s="274" t="s">
        <v>327</v>
      </c>
      <c r="J7" s="275" t="s">
        <v>328</v>
      </c>
      <c r="K7" s="249">
        <v>44892</v>
      </c>
      <c r="L7" s="276">
        <f t="shared" si="0"/>
        <v>44883</v>
      </c>
      <c r="M7" s="205">
        <v>100</v>
      </c>
      <c r="N7" s="201"/>
      <c r="O7" s="201"/>
      <c r="P7" s="200" t="b">
        <v>0</v>
      </c>
      <c r="Q7" s="200" t="s">
        <v>37</v>
      </c>
      <c r="R7" s="200" t="b">
        <f>IF(Blanco=TRUE,FALSE,IF(Ouvreur=TRUE,#N/A,FALSE))</f>
        <v>0</v>
      </c>
      <c r="S7" s="200"/>
    </row>
    <row r="8" spans="1:23" s="205" customFormat="1" ht="15.75" customHeight="1" x14ac:dyDescent="0.2">
      <c r="A8" s="202">
        <v>6</v>
      </c>
      <c r="B8" s="244"/>
      <c r="C8" s="244"/>
      <c r="D8" s="245"/>
      <c r="E8" s="246"/>
      <c r="F8" s="244"/>
      <c r="G8" s="244"/>
      <c r="H8" s="245"/>
      <c r="I8" s="247"/>
      <c r="J8" s="253"/>
      <c r="K8" s="250"/>
      <c r="L8" s="221"/>
      <c r="M8" s="204"/>
      <c r="N8" s="201"/>
      <c r="O8" s="201"/>
      <c r="P8" s="200" t="b">
        <v>0</v>
      </c>
      <c r="Q8" s="200" t="s">
        <v>38</v>
      </c>
      <c r="R8" s="200" t="b">
        <f>IF(Blanco=TRUE,FALSE,IF(Auxiliar=TRUE,#N/A,FALSE))</f>
        <v>0</v>
      </c>
      <c r="S8" s="200"/>
    </row>
    <row r="9" spans="1:23" s="205" customFormat="1" ht="15.75" customHeight="1" x14ac:dyDescent="0.2">
      <c r="A9" s="202">
        <v>7</v>
      </c>
      <c r="B9" s="235"/>
      <c r="C9" s="255"/>
      <c r="D9" s="255"/>
      <c r="E9" s="255"/>
      <c r="F9" s="255"/>
      <c r="G9" s="255"/>
      <c r="H9" s="255"/>
      <c r="I9" s="255"/>
      <c r="J9" s="256"/>
      <c r="K9" s="250"/>
      <c r="L9" s="221"/>
      <c r="M9" s="204"/>
      <c r="N9" s="203"/>
      <c r="O9" s="203"/>
      <c r="P9" s="200" t="b">
        <v>1</v>
      </c>
      <c r="Q9" s="200" t="s">
        <v>226</v>
      </c>
      <c r="R9" s="200" t="e">
        <f>IF(Blanco=TRUE,FALSE,IF(Trofeo7=TRUE,#N/A,FALSE))</f>
        <v>#N/A</v>
      </c>
      <c r="S9" s="200"/>
    </row>
    <row r="10" spans="1:23" s="205" customFormat="1" ht="15.75" customHeight="1" x14ac:dyDescent="0.2">
      <c r="A10" s="202">
        <v>8</v>
      </c>
      <c r="B10" s="244"/>
      <c r="C10" s="244"/>
      <c r="D10" s="245"/>
      <c r="E10" s="246"/>
      <c r="F10" s="244"/>
      <c r="G10" s="244"/>
      <c r="H10" s="245"/>
      <c r="I10" s="247"/>
      <c r="J10" s="248"/>
      <c r="K10" s="250"/>
      <c r="L10" s="220"/>
      <c r="M10" s="204"/>
      <c r="N10" s="203"/>
      <c r="O10" s="203"/>
      <c r="P10" s="200" t="b">
        <v>1</v>
      </c>
      <c r="Q10" s="200" t="s">
        <v>227</v>
      </c>
      <c r="R10" s="200" t="e">
        <f>IF(Blanco=TRUE,FALSE,IF(Trofeo8=TRUE,#N/A,FALSE))</f>
        <v>#N/A</v>
      </c>
      <c r="S10" s="200"/>
    </row>
    <row r="11" spans="1:23" s="190" customFormat="1" ht="15.75" customHeight="1" x14ac:dyDescent="0.2">
      <c r="A11" s="202">
        <v>9</v>
      </c>
      <c r="B11" s="244"/>
      <c r="C11" s="244"/>
      <c r="D11" s="244"/>
      <c r="E11" s="257"/>
      <c r="F11" s="244"/>
      <c r="G11" s="244"/>
      <c r="H11" s="257"/>
      <c r="I11" s="257"/>
      <c r="J11" s="248"/>
      <c r="K11" s="250"/>
      <c r="L11" s="220"/>
      <c r="M11" s="204"/>
      <c r="N11" s="84"/>
      <c r="O11" s="84"/>
      <c r="P11" s="198" t="b">
        <v>0</v>
      </c>
      <c r="Q11" s="197" t="s">
        <v>168</v>
      </c>
      <c r="R11" s="198" t="b">
        <f>IF(Blanco=TRUE,FALSE,IF(Trofeo9=TRUE,#N/A,FALSE))</f>
        <v>0</v>
      </c>
      <c r="S11" s="198"/>
      <c r="V11" s="199"/>
      <c r="W11" s="199"/>
    </row>
    <row r="12" spans="1:23" ht="15.75" customHeight="1" x14ac:dyDescent="0.2">
      <c r="A12" s="202">
        <v>10</v>
      </c>
      <c r="B12" s="235"/>
      <c r="C12" s="244"/>
      <c r="D12" s="245"/>
      <c r="E12" s="246"/>
      <c r="F12" s="244"/>
      <c r="G12" s="244"/>
      <c r="H12" s="245"/>
      <c r="I12" s="247"/>
      <c r="J12" s="248"/>
      <c r="K12" s="250"/>
      <c r="L12" s="220"/>
      <c r="M12" s="204"/>
      <c r="N12" s="84"/>
      <c r="O12" s="84"/>
      <c r="P12" s="45" t="b">
        <v>0</v>
      </c>
      <c r="Q12" s="46" t="s">
        <v>169</v>
      </c>
      <c r="R12" s="45" t="b">
        <f>IF(Blanco=TRUE,FALSE,IF(Trofeo10=TRUE,#N/A,FALSE))</f>
        <v>0</v>
      </c>
    </row>
    <row r="13" spans="1:23" ht="15" x14ac:dyDescent="0.2">
      <c r="A13" s="202">
        <v>11</v>
      </c>
      <c r="B13" s="244"/>
      <c r="C13" s="244"/>
      <c r="D13" s="258"/>
      <c r="E13" s="246"/>
      <c r="F13" s="244"/>
      <c r="G13" s="244"/>
      <c r="H13" s="258"/>
      <c r="I13" s="247"/>
      <c r="J13" s="259"/>
      <c r="K13" s="250"/>
      <c r="L13" s="220"/>
      <c r="M13" s="204"/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 ht="15" x14ac:dyDescent="0.15">
      <c r="B14" s="269" t="s">
        <v>365</v>
      </c>
      <c r="C14" s="270" t="s">
        <v>322</v>
      </c>
      <c r="D14" s="271" t="s">
        <v>323</v>
      </c>
      <c r="E14" s="272" t="s">
        <v>324</v>
      </c>
      <c r="F14" s="270" t="s">
        <v>325</v>
      </c>
      <c r="G14" s="270" t="s">
        <v>278</v>
      </c>
      <c r="H14" s="273" t="s">
        <v>326</v>
      </c>
      <c r="I14" s="274" t="s">
        <v>327</v>
      </c>
      <c r="J14" s="275" t="s">
        <v>328</v>
      </c>
      <c r="K14" s="249">
        <v>44122</v>
      </c>
      <c r="L14" s="276">
        <f>K14-6</f>
        <v>44116</v>
      </c>
      <c r="M14" s="204">
        <v>100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 ht="15" x14ac:dyDescent="0.15">
      <c r="B15" s="269" t="s">
        <v>366</v>
      </c>
      <c r="C15" s="270" t="s">
        <v>322</v>
      </c>
      <c r="D15" s="271" t="s">
        <v>323</v>
      </c>
      <c r="E15" s="272" t="s">
        <v>324</v>
      </c>
      <c r="F15" s="270" t="s">
        <v>325</v>
      </c>
      <c r="G15" s="270" t="s">
        <v>278</v>
      </c>
      <c r="H15" s="273" t="s">
        <v>326</v>
      </c>
      <c r="I15" s="274" t="s">
        <v>327</v>
      </c>
      <c r="J15" s="275" t="s">
        <v>328</v>
      </c>
      <c r="K15" s="249">
        <v>44150</v>
      </c>
      <c r="L15" s="276">
        <f>K15-6</f>
        <v>44144</v>
      </c>
      <c r="M15" s="204">
        <v>100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 x14ac:dyDescent="0.15">
      <c r="P16" s="116" t="b">
        <v>0</v>
      </c>
      <c r="Q16" s="46" t="s">
        <v>55</v>
      </c>
    </row>
    <row r="17" spans="2:24" x14ac:dyDescent="0.15">
      <c r="P17" s="45" t="b">
        <v>0</v>
      </c>
      <c r="Q17" s="46" t="s">
        <v>170</v>
      </c>
      <c r="R17" s="45" t="str">
        <f>IF(IVA=TRUE,16/100,"")</f>
        <v/>
      </c>
    </row>
    <row r="18" spans="2:24" x14ac:dyDescent="0.15">
      <c r="P18" s="45">
        <v>2</v>
      </c>
      <c r="Q18" s="46" t="s">
        <v>44</v>
      </c>
    </row>
    <row r="20" spans="2:24" ht="15" x14ac:dyDescent="0.2">
      <c r="B20" s="208"/>
      <c r="C20" s="209"/>
      <c r="D20" s="213"/>
      <c r="E20" s="210"/>
      <c r="F20" s="209"/>
      <c r="G20" s="209"/>
      <c r="H20" s="213"/>
      <c r="I20" s="211"/>
      <c r="J20" s="214"/>
      <c r="P20" s="45">
        <v>1</v>
      </c>
      <c r="Q20" s="46">
        <v>1</v>
      </c>
      <c r="R20" s="45" t="s">
        <v>195</v>
      </c>
      <c r="T20" t="s">
        <v>200</v>
      </c>
    </row>
    <row r="21" spans="2:24" ht="15" x14ac:dyDescent="0.2">
      <c r="B21" s="208"/>
      <c r="C21" s="233"/>
      <c r="D21" s="217"/>
      <c r="E21" s="217"/>
      <c r="F21" s="217"/>
      <c r="G21" s="217"/>
      <c r="H21" s="217"/>
      <c r="I21" s="217"/>
      <c r="J21" s="217"/>
      <c r="Q21" s="46">
        <v>2</v>
      </c>
      <c r="R21" s="45" t="s">
        <v>196</v>
      </c>
      <c r="T21" t="s">
        <v>201</v>
      </c>
    </row>
    <row r="22" spans="2:24" ht="15" x14ac:dyDescent="0.2">
      <c r="B22" s="208"/>
      <c r="C22" s="209"/>
      <c r="D22" s="209"/>
      <c r="E22" s="210"/>
      <c r="F22" s="209"/>
      <c r="G22" s="209"/>
      <c r="H22" s="208"/>
      <c r="I22" s="212"/>
      <c r="J22" s="218"/>
      <c r="Q22" s="46">
        <v>3</v>
      </c>
      <c r="R22" s="45" t="s">
        <v>197</v>
      </c>
      <c r="T22" t="s">
        <v>202</v>
      </c>
    </row>
    <row r="23" spans="2:24" ht="15" x14ac:dyDescent="0.2">
      <c r="B23" s="208"/>
      <c r="C23" s="209"/>
      <c r="D23" s="209"/>
      <c r="E23" s="210"/>
      <c r="F23" s="209"/>
      <c r="G23" s="209"/>
      <c r="H23" s="208"/>
      <c r="I23" s="212"/>
      <c r="J23" s="232"/>
      <c r="Q23" s="46">
        <v>4</v>
      </c>
      <c r="R23" s="45" t="s">
        <v>198</v>
      </c>
      <c r="T23" t="s">
        <v>203</v>
      </c>
    </row>
    <row r="24" spans="2:24" ht="15" x14ac:dyDescent="0.2">
      <c r="B24" s="234"/>
      <c r="C24" s="209"/>
      <c r="D24" s="209"/>
      <c r="E24" s="210"/>
      <c r="F24" s="209"/>
      <c r="G24" s="209"/>
      <c r="H24" s="213"/>
      <c r="I24" s="212"/>
      <c r="J24" s="215"/>
      <c r="M24" s="119" t="b">
        <v>0</v>
      </c>
      <c r="Q24" s="46">
        <v>5</v>
      </c>
      <c r="R24" s="45" t="s">
        <v>199</v>
      </c>
      <c r="T24" t="s">
        <v>204</v>
      </c>
    </row>
    <row r="25" spans="2:24" ht="15" x14ac:dyDescent="0.2">
      <c r="B25" s="234"/>
      <c r="C25" s="209"/>
      <c r="D25" s="213"/>
      <c r="E25" s="210"/>
      <c r="F25" s="209"/>
      <c r="G25" s="209"/>
      <c r="H25" s="213"/>
      <c r="I25" s="211"/>
      <c r="J25" s="214"/>
    </row>
    <row r="26" spans="2:24" ht="15" x14ac:dyDescent="0.2">
      <c r="B26" s="244"/>
      <c r="C26" s="244"/>
      <c r="D26" s="245"/>
      <c r="E26" s="246"/>
      <c r="F26" s="244"/>
      <c r="G26" s="244"/>
      <c r="H26" s="245"/>
      <c r="I26" s="247"/>
      <c r="J26" s="248"/>
      <c r="K26" s="249"/>
    </row>
    <row r="27" spans="2:24" ht="15" x14ac:dyDescent="0.2">
      <c r="B27" s="235"/>
      <c r="C27" s="235"/>
      <c r="D27" s="235"/>
      <c r="E27" s="235"/>
      <c r="F27" s="244"/>
      <c r="G27" s="235"/>
      <c r="H27" s="235"/>
      <c r="I27" s="235"/>
      <c r="J27" s="235"/>
      <c r="K27" s="250"/>
      <c r="N27" s="109">
        <v>0</v>
      </c>
      <c r="O27" s="109" t="s">
        <v>212</v>
      </c>
      <c r="P27" s="109"/>
    </row>
    <row r="28" spans="2:24" ht="15" x14ac:dyDescent="0.2">
      <c r="B28" s="244"/>
      <c r="C28" s="244"/>
      <c r="D28" s="245"/>
      <c r="E28" s="246"/>
      <c r="F28" s="244"/>
      <c r="G28" s="244"/>
      <c r="H28" s="251"/>
      <c r="I28" s="244"/>
      <c r="J28" s="248"/>
      <c r="K28" s="250"/>
      <c r="L28" s="221"/>
      <c r="M28" s="204"/>
      <c r="N28" s="117"/>
      <c r="O28" s="115"/>
      <c r="P28" s="117"/>
    </row>
    <row r="29" spans="2:24" ht="15" x14ac:dyDescent="0.2">
      <c r="B29" s="244"/>
      <c r="C29" s="244"/>
      <c r="D29" s="244"/>
      <c r="E29" s="246"/>
      <c r="F29" s="244"/>
      <c r="G29" s="244"/>
      <c r="H29" s="252"/>
      <c r="I29" s="247"/>
      <c r="J29" s="231"/>
      <c r="K29" s="250"/>
      <c r="N29" s="117"/>
      <c r="O29" s="115"/>
      <c r="P29" s="117"/>
      <c r="V29" s="188" t="s">
        <v>256</v>
      </c>
      <c r="W29" s="126">
        <v>1</v>
      </c>
      <c r="X29" s="129"/>
    </row>
    <row r="30" spans="2:24" ht="15" x14ac:dyDescent="0.15">
      <c r="B30" s="235"/>
      <c r="C30" s="235"/>
      <c r="D30" s="235"/>
      <c r="E30" s="235"/>
      <c r="F30" s="235"/>
      <c r="G30" s="235"/>
      <c r="H30" s="235"/>
      <c r="I30" s="235"/>
      <c r="J30" s="231"/>
      <c r="K30" s="249"/>
      <c r="P30" s="110" t="s">
        <v>13</v>
      </c>
      <c r="Q30" s="192" t="s">
        <v>13</v>
      </c>
      <c r="V30" s="129">
        <v>1</v>
      </c>
      <c r="W30" s="241" t="s">
        <v>267</v>
      </c>
      <c r="X30" s="126"/>
    </row>
    <row r="31" spans="2:24" ht="15" x14ac:dyDescent="0.2">
      <c r="B31" s="244"/>
      <c r="C31" s="244"/>
      <c r="D31" s="245"/>
      <c r="E31" s="246"/>
      <c r="F31" s="244"/>
      <c r="G31" s="244"/>
      <c r="H31" s="245"/>
      <c r="I31" s="247"/>
      <c r="J31" s="253"/>
      <c r="K31" s="250"/>
      <c r="L31" s="221"/>
      <c r="M31" s="204"/>
      <c r="P31" s="114">
        <v>1</v>
      </c>
      <c r="Q31" s="193" t="str">
        <f>VLOOKUP(P31,K41:M60,3)</f>
        <v xml:space="preserve"> </v>
      </c>
      <c r="V31" s="129">
        <v>2</v>
      </c>
      <c r="W31" s="129" t="s">
        <v>257</v>
      </c>
      <c r="X31" s="129" t="s">
        <v>209</v>
      </c>
    </row>
    <row r="32" spans="2:24" ht="15" x14ac:dyDescent="0.2">
      <c r="B32" s="244"/>
      <c r="C32" s="244"/>
      <c r="D32" s="244"/>
      <c r="E32" s="246"/>
      <c r="F32" s="244"/>
      <c r="G32" s="244"/>
      <c r="H32" s="254"/>
      <c r="I32" s="254"/>
      <c r="J32" s="248"/>
      <c r="K32" s="250"/>
      <c r="P32" s="191" t="s">
        <v>250</v>
      </c>
      <c r="V32" s="129">
        <v>3</v>
      </c>
      <c r="W32" s="129" t="s">
        <v>258</v>
      </c>
      <c r="X32" s="129" t="s">
        <v>208</v>
      </c>
    </row>
    <row r="33" spans="2:24" ht="15" x14ac:dyDescent="0.2">
      <c r="B33" s="235"/>
      <c r="C33" s="255"/>
      <c r="D33" s="255"/>
      <c r="E33" s="255"/>
      <c r="F33" s="255"/>
      <c r="G33" s="255"/>
      <c r="H33" s="255"/>
      <c r="I33" s="255"/>
      <c r="J33" s="256"/>
      <c r="K33" s="250"/>
      <c r="L33" s="220"/>
      <c r="M33" s="205"/>
      <c r="P33" s="191">
        <f>VLOOKUP(P31,K41:O60,4)</f>
        <v>0</v>
      </c>
      <c r="V33" s="129">
        <v>4</v>
      </c>
      <c r="W33" s="129" t="s">
        <v>259</v>
      </c>
      <c r="X33" s="129" t="s">
        <v>254</v>
      </c>
    </row>
    <row r="34" spans="2:24" ht="15" x14ac:dyDescent="0.2">
      <c r="B34" s="244"/>
      <c r="C34" s="244"/>
      <c r="D34" s="245"/>
      <c r="E34" s="246"/>
      <c r="F34" s="244"/>
      <c r="G34" s="244"/>
      <c r="H34" s="245"/>
      <c r="I34" s="247"/>
      <c r="J34" s="248"/>
      <c r="K34" s="250"/>
      <c r="P34" s="125" t="s">
        <v>272</v>
      </c>
      <c r="V34" s="129">
        <v>5</v>
      </c>
      <c r="W34" s="129" t="s">
        <v>260</v>
      </c>
      <c r="X34" s="129" t="s">
        <v>255</v>
      </c>
    </row>
    <row r="35" spans="2:24" ht="15" x14ac:dyDescent="0.2">
      <c r="B35" s="244"/>
      <c r="C35" s="244"/>
      <c r="D35" s="244"/>
      <c r="E35" s="257"/>
      <c r="F35" s="244"/>
      <c r="G35" s="244"/>
      <c r="H35" s="257"/>
      <c r="I35" s="257"/>
      <c r="J35" s="248"/>
      <c r="K35" s="250"/>
      <c r="P35" s="129" t="e">
        <f>IF(cc&lt;=1400,1,IF(cc&lt;=1600,2,IF(cc&lt;=2000,3,IF(cc&lt;=3500,4,5))))</f>
        <v>#NAME?</v>
      </c>
      <c r="V35" s="129">
        <v>6</v>
      </c>
      <c r="W35" s="129" t="s">
        <v>261</v>
      </c>
      <c r="X35" s="129" t="s">
        <v>200</v>
      </c>
    </row>
    <row r="36" spans="2:24" ht="15" x14ac:dyDescent="0.2">
      <c r="B36" s="235"/>
      <c r="C36" s="244"/>
      <c r="D36" s="245"/>
      <c r="E36" s="246"/>
      <c r="F36" s="244"/>
      <c r="G36" s="244"/>
      <c r="H36" s="245"/>
      <c r="I36" s="247"/>
      <c r="J36" s="248"/>
      <c r="K36" s="250"/>
      <c r="P36" s="125" t="s">
        <v>273</v>
      </c>
      <c r="V36" s="129">
        <v>7</v>
      </c>
      <c r="W36" s="129" t="s">
        <v>262</v>
      </c>
      <c r="X36" s="129" t="s">
        <v>201</v>
      </c>
    </row>
    <row r="37" spans="2:24" ht="15" x14ac:dyDescent="0.2">
      <c r="B37" s="244"/>
      <c r="C37" s="244"/>
      <c r="D37" s="258"/>
      <c r="E37" s="246"/>
      <c r="F37" s="244"/>
      <c r="G37" s="244"/>
      <c r="H37" s="258"/>
      <c r="I37" s="247"/>
      <c r="J37" s="259"/>
      <c r="K37" s="250"/>
      <c r="P37" s="129" t="e">
        <f>IF(AGRUP="AGRUPACIÓN I",IF(cc&lt;=1400,1,2),IF(AGRUP="AGRUPACIÓN III",IF(cc&lt;=2000,1,2),DIVISION))</f>
        <v>#NAME?</v>
      </c>
      <c r="V37" s="129">
        <v>8</v>
      </c>
      <c r="W37" s="129" t="s">
        <v>263</v>
      </c>
      <c r="X37" s="129" t="s">
        <v>203</v>
      </c>
    </row>
    <row r="38" spans="2:24" x14ac:dyDescent="0.15">
      <c r="P38" s="129" t="s">
        <v>220</v>
      </c>
      <c r="T38" s="81"/>
      <c r="V38" s="129">
        <v>9</v>
      </c>
      <c r="W38" s="129" t="s">
        <v>264</v>
      </c>
      <c r="X38" s="129" t="s">
        <v>213</v>
      </c>
    </row>
    <row r="39" spans="2:24" x14ac:dyDescent="0.15">
      <c r="P39" s="129" t="str">
        <f>IF(P33=0,"",IF(P33="AGRUPACIÓN II",VLOOKUP(P33,$P$41:$U$55,MATCH(DIVISION,$P$40:$U$40,0),0),VLOOKUP(P33,$P$41:$U$55,MATCH(DHF,$P$40:$U$40,0),0)))</f>
        <v/>
      </c>
      <c r="Q39" s="242">
        <v>1400</v>
      </c>
      <c r="R39" s="187">
        <v>1600</v>
      </c>
      <c r="S39" s="187">
        <v>2000</v>
      </c>
      <c r="T39" s="187">
        <v>3500</v>
      </c>
      <c r="U39" s="243" t="s">
        <v>298</v>
      </c>
      <c r="V39" s="129">
        <v>10</v>
      </c>
      <c r="W39" s="129" t="s">
        <v>265</v>
      </c>
      <c r="X39" s="129" t="s">
        <v>214</v>
      </c>
    </row>
    <row r="40" spans="2:24" x14ac:dyDescent="0.15">
      <c r="K40" s="127"/>
      <c r="L40" s="128" t="s">
        <v>13</v>
      </c>
      <c r="M40" s="128"/>
      <c r="N40" s="45"/>
      <c r="P40" s="261"/>
      <c r="Q40" s="262">
        <v>1</v>
      </c>
      <c r="R40" s="262">
        <v>2</v>
      </c>
      <c r="S40" s="262">
        <v>3</v>
      </c>
      <c r="T40" s="263">
        <v>4</v>
      </c>
      <c r="U40" s="263">
        <v>5</v>
      </c>
    </row>
    <row r="41" spans="2:24" x14ac:dyDescent="0.15">
      <c r="K41" s="127">
        <v>1</v>
      </c>
      <c r="L41" s="128" t="s">
        <v>210</v>
      </c>
      <c r="M41" s="128" t="s">
        <v>35</v>
      </c>
      <c r="N41" s="81"/>
      <c r="P41" s="264" t="s">
        <v>223</v>
      </c>
      <c r="Q41" s="261" t="s">
        <v>200</v>
      </c>
      <c r="R41" s="261" t="s">
        <v>201</v>
      </c>
      <c r="S41" s="261" t="s">
        <v>201</v>
      </c>
      <c r="T41" s="265" t="s">
        <v>201</v>
      </c>
      <c r="U41" s="265" t="s">
        <v>201</v>
      </c>
    </row>
    <row r="42" spans="2:24" x14ac:dyDescent="0.15">
      <c r="K42" s="127">
        <v>2</v>
      </c>
      <c r="L42" s="128" t="s">
        <v>362</v>
      </c>
      <c r="M42" s="128" t="s">
        <v>363</v>
      </c>
      <c r="N42" s="147">
        <v>0</v>
      </c>
      <c r="O42" s="147"/>
      <c r="P42" s="264" t="s">
        <v>224</v>
      </c>
      <c r="Q42" s="261"/>
      <c r="R42" s="261" t="s">
        <v>203</v>
      </c>
      <c r="S42" s="261" t="s">
        <v>203</v>
      </c>
      <c r="T42" s="265" t="s">
        <v>213</v>
      </c>
      <c r="U42" s="265" t="s">
        <v>213</v>
      </c>
    </row>
    <row r="43" spans="2:24" x14ac:dyDescent="0.15">
      <c r="K43" s="127">
        <v>3</v>
      </c>
      <c r="L43" s="128" t="s">
        <v>364</v>
      </c>
      <c r="M43" s="128" t="s">
        <v>364</v>
      </c>
      <c r="N43" s="147">
        <v>350</v>
      </c>
      <c r="O43" s="147"/>
      <c r="P43" s="264" t="s">
        <v>225</v>
      </c>
      <c r="Q43" s="266"/>
      <c r="R43" s="266"/>
      <c r="S43" s="261"/>
      <c r="T43" s="261" t="s">
        <v>214</v>
      </c>
      <c r="U43" s="261" t="s">
        <v>214</v>
      </c>
    </row>
    <row r="44" spans="2:24" x14ac:dyDescent="0.15">
      <c r="K44" s="127">
        <v>4</v>
      </c>
      <c r="L44" s="128" t="s">
        <v>290</v>
      </c>
      <c r="M44" s="128" t="s">
        <v>329</v>
      </c>
      <c r="N44" s="147">
        <v>450</v>
      </c>
      <c r="O44" s="147"/>
      <c r="P44" s="264" t="s">
        <v>270</v>
      </c>
      <c r="Q44" s="266" t="s">
        <v>215</v>
      </c>
      <c r="R44" s="266" t="s">
        <v>215</v>
      </c>
      <c r="S44" s="266" t="s">
        <v>216</v>
      </c>
      <c r="T44" s="266" t="s">
        <v>216</v>
      </c>
      <c r="U44" s="266" t="s">
        <v>216</v>
      </c>
    </row>
    <row r="45" spans="2:24" x14ac:dyDescent="0.15">
      <c r="K45" s="127">
        <v>5</v>
      </c>
      <c r="L45" s="128" t="s">
        <v>330</v>
      </c>
      <c r="M45" s="128" t="s">
        <v>331</v>
      </c>
      <c r="N45" s="147">
        <v>450</v>
      </c>
      <c r="O45" s="147"/>
      <c r="P45" s="264" t="s">
        <v>271</v>
      </c>
      <c r="Q45" s="266" t="s">
        <v>217</v>
      </c>
      <c r="R45" s="266" t="s">
        <v>217</v>
      </c>
      <c r="S45" s="266" t="s">
        <v>217</v>
      </c>
      <c r="T45" s="266" t="s">
        <v>218</v>
      </c>
      <c r="U45" s="266" t="s">
        <v>218</v>
      </c>
    </row>
    <row r="46" spans="2:24" x14ac:dyDescent="0.15">
      <c r="K46" s="127">
        <v>6</v>
      </c>
      <c r="L46" s="128" t="s">
        <v>374</v>
      </c>
      <c r="M46" s="128" t="s">
        <v>360</v>
      </c>
      <c r="N46" s="147">
        <v>450</v>
      </c>
      <c r="O46" s="147"/>
      <c r="P46" s="264" t="s">
        <v>282</v>
      </c>
      <c r="Q46" s="266" t="s">
        <v>219</v>
      </c>
      <c r="R46" s="266" t="s">
        <v>219</v>
      </c>
      <c r="S46" s="266" t="s">
        <v>219</v>
      </c>
      <c r="T46" s="266" t="s">
        <v>219</v>
      </c>
      <c r="U46" s="266" t="s">
        <v>219</v>
      </c>
    </row>
    <row r="47" spans="2:24" x14ac:dyDescent="0.15">
      <c r="K47" s="127">
        <v>7</v>
      </c>
      <c r="L47" s="128" t="s">
        <v>372</v>
      </c>
      <c r="M47" s="128" t="s">
        <v>373</v>
      </c>
      <c r="N47" s="147">
        <v>450</v>
      </c>
      <c r="O47" s="147"/>
      <c r="P47" s="264" t="s">
        <v>303</v>
      </c>
      <c r="Q47" s="266" t="s">
        <v>283</v>
      </c>
      <c r="R47" s="266" t="s">
        <v>283</v>
      </c>
      <c r="S47" s="266" t="s">
        <v>283</v>
      </c>
      <c r="T47" s="266" t="s">
        <v>283</v>
      </c>
      <c r="U47" s="266" t="s">
        <v>283</v>
      </c>
    </row>
    <row r="48" spans="2:24" x14ac:dyDescent="0.15">
      <c r="K48" s="127">
        <v>8</v>
      </c>
      <c r="L48" s="128"/>
      <c r="M48" s="128"/>
      <c r="N48" s="147"/>
      <c r="O48" s="147"/>
      <c r="P48" s="264" t="s">
        <v>304</v>
      </c>
      <c r="Q48" s="266" t="s">
        <v>299</v>
      </c>
      <c r="R48" s="266" t="s">
        <v>299</v>
      </c>
      <c r="S48" s="266" t="s">
        <v>299</v>
      </c>
      <c r="T48" s="266" t="s">
        <v>299</v>
      </c>
      <c r="U48" s="266" t="s">
        <v>299</v>
      </c>
    </row>
    <row r="49" spans="11:22" x14ac:dyDescent="0.15">
      <c r="K49" s="127">
        <v>9</v>
      </c>
      <c r="L49" s="128"/>
      <c r="M49" s="128"/>
      <c r="N49" s="147"/>
      <c r="O49" s="147"/>
      <c r="P49" s="264" t="s">
        <v>305</v>
      </c>
      <c r="Q49" s="266" t="s">
        <v>300</v>
      </c>
      <c r="R49" s="266" t="s">
        <v>301</v>
      </c>
      <c r="S49" s="261"/>
      <c r="T49" s="261"/>
      <c r="U49" s="261"/>
    </row>
    <row r="50" spans="11:22" x14ac:dyDescent="0.15">
      <c r="K50" s="127">
        <v>10</v>
      </c>
      <c r="L50" s="128"/>
      <c r="M50" s="128"/>
      <c r="N50" s="147"/>
      <c r="O50" s="147"/>
      <c r="P50" s="264" t="s">
        <v>306</v>
      </c>
      <c r="Q50" s="265" t="s">
        <v>320</v>
      </c>
      <c r="R50" s="265" t="s">
        <v>320</v>
      </c>
      <c r="S50" s="265" t="s">
        <v>320</v>
      </c>
      <c r="T50" s="261"/>
      <c r="U50" s="261"/>
    </row>
    <row r="51" spans="11:22" x14ac:dyDescent="0.15">
      <c r="K51" s="127">
        <v>11</v>
      </c>
      <c r="L51" s="128"/>
      <c r="M51" s="128"/>
      <c r="N51" s="260"/>
      <c r="O51" s="147"/>
      <c r="P51" s="267" t="s">
        <v>307</v>
      </c>
      <c r="Q51" s="265" t="s">
        <v>312</v>
      </c>
      <c r="R51" s="265" t="s">
        <v>313</v>
      </c>
      <c r="S51" s="261" t="s">
        <v>314</v>
      </c>
      <c r="T51" s="261" t="s">
        <v>315</v>
      </c>
      <c r="U51" s="261" t="s">
        <v>315</v>
      </c>
    </row>
    <row r="52" spans="11:22" x14ac:dyDescent="0.15">
      <c r="K52" s="127">
        <v>12</v>
      </c>
      <c r="L52" s="128"/>
      <c r="M52" s="128"/>
      <c r="N52" s="147"/>
      <c r="O52" s="147"/>
      <c r="P52" s="267" t="s">
        <v>308</v>
      </c>
      <c r="Q52" s="265" t="s">
        <v>319</v>
      </c>
      <c r="R52" s="265" t="s">
        <v>319</v>
      </c>
      <c r="S52" s="265" t="s">
        <v>319</v>
      </c>
      <c r="T52" s="265" t="s">
        <v>319</v>
      </c>
      <c r="U52" s="265" t="s">
        <v>319</v>
      </c>
    </row>
    <row r="53" spans="11:22" x14ac:dyDescent="0.15">
      <c r="K53" s="127">
        <v>13</v>
      </c>
      <c r="L53" s="128"/>
      <c r="M53" s="128"/>
      <c r="N53" s="147"/>
      <c r="O53" s="147"/>
      <c r="P53" s="267" t="s">
        <v>316</v>
      </c>
      <c r="Q53" s="265" t="s">
        <v>317</v>
      </c>
      <c r="R53" s="265" t="s">
        <v>317</v>
      </c>
      <c r="S53" s="265" t="s">
        <v>317</v>
      </c>
      <c r="T53" s="265" t="s">
        <v>318</v>
      </c>
      <c r="U53" s="265" t="s">
        <v>318</v>
      </c>
    </row>
    <row r="54" spans="11:22" x14ac:dyDescent="0.15">
      <c r="K54" s="127">
        <v>14</v>
      </c>
      <c r="L54" s="128"/>
      <c r="M54" s="128"/>
      <c r="N54" s="147"/>
      <c r="O54" s="147"/>
      <c r="P54" s="267" t="s">
        <v>309</v>
      </c>
      <c r="Q54" s="265" t="s">
        <v>311</v>
      </c>
      <c r="R54" s="265" t="s">
        <v>310</v>
      </c>
      <c r="S54" s="265" t="s">
        <v>310</v>
      </c>
      <c r="T54" s="265" t="s">
        <v>310</v>
      </c>
      <c r="U54" s="265" t="s">
        <v>310</v>
      </c>
    </row>
    <row r="55" spans="11:22" x14ac:dyDescent="0.15">
      <c r="K55" s="127">
        <v>15</v>
      </c>
      <c r="L55" s="128"/>
      <c r="M55" s="128"/>
      <c r="N55" s="147"/>
      <c r="O55" s="147"/>
      <c r="P55" s="267"/>
      <c r="Q55" s="265"/>
      <c r="R55" s="265"/>
      <c r="S55" s="265"/>
      <c r="T55" s="265"/>
      <c r="U55" s="265"/>
    </row>
    <row r="56" spans="11:22" x14ac:dyDescent="0.15">
      <c r="K56" s="127">
        <v>16</v>
      </c>
      <c r="L56" s="128"/>
      <c r="M56" s="128"/>
      <c r="N56" s="260"/>
      <c r="O56" s="147"/>
      <c r="Q56" s="130"/>
      <c r="T56" s="207"/>
    </row>
    <row r="57" spans="11:22" x14ac:dyDescent="0.15">
      <c r="K57" s="127">
        <v>17</v>
      </c>
      <c r="L57" s="128"/>
      <c r="M57" s="128"/>
      <c r="N57" s="260"/>
      <c r="O57" s="147"/>
      <c r="Q57" s="130"/>
      <c r="T57" s="207"/>
    </row>
    <row r="58" spans="11:22" x14ac:dyDescent="0.15">
      <c r="K58" s="127">
        <v>18</v>
      </c>
      <c r="L58" s="128"/>
      <c r="M58" s="128"/>
      <c r="N58" s="260"/>
      <c r="O58" s="147"/>
      <c r="Q58" s="130"/>
      <c r="T58" s="207"/>
    </row>
    <row r="59" spans="11:22" x14ac:dyDescent="0.15">
      <c r="K59" s="127">
        <v>19</v>
      </c>
      <c r="L59" s="128"/>
      <c r="M59" s="128"/>
      <c r="N59" s="260"/>
      <c r="O59" s="147"/>
      <c r="Q59" s="130"/>
      <c r="T59" s="207"/>
    </row>
    <row r="60" spans="11:22" x14ac:dyDescent="0.15">
      <c r="K60" s="127">
        <v>20</v>
      </c>
      <c r="L60" s="128"/>
      <c r="M60" s="128"/>
      <c r="N60" s="260"/>
      <c r="O60" s="147"/>
      <c r="T60" s="207"/>
    </row>
    <row r="61" spans="11:22" x14ac:dyDescent="0.15">
      <c r="T61" s="207"/>
      <c r="U61" s="45"/>
      <c r="V61" s="45"/>
    </row>
    <row r="64" spans="11:22" x14ac:dyDescent="0.15">
      <c r="N64" t="s">
        <v>321</v>
      </c>
    </row>
  </sheetData>
  <mergeCells count="2">
    <mergeCell ref="A1:J1"/>
    <mergeCell ref="K1:M1"/>
  </mergeCells>
  <phoneticPr fontId="24" type="noConversion"/>
  <hyperlinks>
    <hyperlink ref="J3" r:id="rId1" xr:uid="{B17748C6-C2AC-754C-9EF6-6B8D918658C7}"/>
    <hyperlink ref="J5" r:id="rId2" xr:uid="{D4F08375-7A63-9848-A7E7-EA9D2BBEB0FD}"/>
    <hyperlink ref="J4" r:id="rId3" xr:uid="{8CF45795-9D84-6544-BDE3-09B8BC420473}"/>
    <hyperlink ref="J14" r:id="rId4" xr:uid="{CC421BB2-F6A4-6D40-969E-C525FA85BAA6}"/>
    <hyperlink ref="J15" r:id="rId5" xr:uid="{D48CC8BB-A996-D64D-BF09-5E2EA867184C}"/>
    <hyperlink ref="J6" r:id="rId6" xr:uid="{69B0E219-9622-9747-B392-4C3E6FD55D68}"/>
    <hyperlink ref="J7" r:id="rId7" xr:uid="{24F69173-6874-9F40-B2A2-05C4955013F7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40</vt:i4>
      </vt:variant>
    </vt:vector>
  </HeadingPairs>
  <TitlesOfParts>
    <vt:vector size="45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2022-01-28T10:46:21Z</dcterms:modified>
</cp:coreProperties>
</file>